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so\Desktop\"/>
    </mc:Choice>
  </mc:AlternateContent>
  <xr:revisionPtr revIDLastSave="0" documentId="8_{A6022CA9-3F6B-4443-8FFF-B8404625C8ED}" xr6:coauthVersionLast="47" xr6:coauthVersionMax="47" xr10:uidLastSave="{00000000-0000-0000-0000-000000000000}"/>
  <bookViews>
    <workbookView xWindow="25500" yWindow="0" windowWidth="25800" windowHeight="20985" tabRatio="911" firstSheet="4" activeTab="10" xr2:uid="{4E4CFABA-8805-4386-9A60-42D9FDC7CD1E}"/>
  </bookViews>
  <sheets>
    <sheet name="Lønn" sheetId="1" r:id="rId1"/>
    <sheet name="Kapital_avskrivning" sheetId="2" r:id="rId2"/>
    <sheet name="Kapital_rente" sheetId="8" r:id="rId3"/>
    <sheet name="Drivstoff_bensin&amp;diesel" sheetId="3" r:id="rId4"/>
    <sheet name="Drivstof_El" sheetId="4" r:id="rId5"/>
    <sheet name="Reparasjon og vedlikehold" sheetId="5" r:id="rId6"/>
    <sheet name="Forsikring" sheetId="6" r:id="rId7"/>
    <sheet name="Administrasjon" sheetId="7" r:id="rId8"/>
    <sheet name="Vektfordelig" sheetId="9" r:id="rId9"/>
    <sheet name="Delindeks for kapitalkostnader" sheetId="16" r:id="rId10"/>
    <sheet name="KT Endring" sheetId="21" r:id="rId11"/>
    <sheet name="Drosjekostnadsindeks_beregning" sheetId="19" r:id="rId12"/>
    <sheet name="KT Månedsindeks" sheetId="22" r:id="rId13"/>
    <sheet name="KT Gjeldende takster" sheetId="20" r:id="rId14"/>
    <sheet name="Estimert elementutvikling" sheetId="23" r:id="rId15"/>
    <sheet name="Rådata - Lønnskostnader" sheetId="26" r:id="rId16"/>
    <sheet name="Rådata - Kapital avskrivning" sheetId="29" r:id="rId17"/>
    <sheet name="Rådata - Renter" sheetId="27" r:id="rId18"/>
    <sheet name="Rådata - KPI total" sheetId="28" r:id="rId19"/>
    <sheet name="Rådata - Diesel" sheetId="30" r:id="rId20"/>
    <sheet name="Rådata - Bensin" sheetId="31" r:id="rId21"/>
    <sheet name="Dådata - Elektrisitet" sheetId="32" r:id="rId22"/>
    <sheet name="Rådata - Reparasjon og vedlikeh" sheetId="33" r:id="rId23"/>
    <sheet name="Rådata - forsikring" sheetId="34" r:id="rId24"/>
    <sheet name="Rådata - Administrasjon" sheetId="35" r:id="rId25"/>
  </sheets>
  <definedNames>
    <definedName name="EksterneData_1" localSheetId="15" hidden="1">'Rådata - Lønnskostnader'!$A$1:$D$47</definedName>
    <definedName name="EksterneData_10" localSheetId="24" hidden="1">'Rådata - Administrasjon'!$A$1:$C$140</definedName>
    <definedName name="EksterneData_2" localSheetId="17" hidden="1">'Rådata - Renter'!$A$1:$E$139</definedName>
    <definedName name="EksterneData_3" localSheetId="18" hidden="1">'Rådata - KPI total'!$A$1:$C$140</definedName>
    <definedName name="EksterneData_4" localSheetId="16" hidden="1">'Rådata - Kapital avskrivning'!$A$1:$D$140</definedName>
    <definedName name="EksterneData_5" localSheetId="19" hidden="1">'Rådata - Diesel'!$A$1:$D$140</definedName>
    <definedName name="EksterneData_6" localSheetId="20" hidden="1">'Rådata - Bensin'!$A$1:$D$140</definedName>
    <definedName name="EksterneData_7" localSheetId="21" hidden="1">'Dådata - Elektrisitet'!$A$1:$D$140</definedName>
    <definedName name="EksterneData_8" localSheetId="22" hidden="1">'Rådata - Reparasjon og vedlikeh'!$A$1:$D$140</definedName>
    <definedName name="EksterneData_9" localSheetId="23" hidden="1">'Rådata - forsikring'!$A$1:$D$140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J141" i="1" s="1"/>
  <c r="J143" i="1" s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C154" i="8"/>
  <c r="C155" i="8"/>
  <c r="C156" i="8"/>
  <c r="C157" i="8"/>
  <c r="C158" i="8"/>
  <c r="C159" i="8"/>
  <c r="C160" i="8"/>
  <c r="C161" i="8"/>
  <c r="C162" i="8"/>
  <c r="B156" i="8"/>
  <c r="B157" i="8"/>
  <c r="B158" i="8"/>
  <c r="B159" i="8"/>
  <c r="B160" i="8"/>
  <c r="B161" i="8"/>
  <c r="B162" i="8"/>
  <c r="B6" i="7"/>
  <c r="B7" i="7"/>
  <c r="B8" i="7"/>
  <c r="B9" i="7"/>
  <c r="B10" i="7"/>
  <c r="B11" i="7"/>
  <c r="B12" i="7"/>
  <c r="D12" i="7" s="1" a="1"/>
  <c r="D12" i="7" s="1"/>
  <c r="B13" i="7"/>
  <c r="B14" i="7"/>
  <c r="B15" i="7"/>
  <c r="B16" i="7"/>
  <c r="B17" i="7"/>
  <c r="B18" i="7"/>
  <c r="B19" i="7"/>
  <c r="B20" i="7"/>
  <c r="D21" i="7" s="1" a="1"/>
  <c r="D21" i="7" s="1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D38" i="7" s="1" a="1"/>
  <c r="D38" i="7" s="1"/>
  <c r="B39" i="7"/>
  <c r="B40" i="7"/>
  <c r="D40" i="7" s="1" a="1"/>
  <c r="D40" i="7" s="1"/>
  <c r="B41" i="7"/>
  <c r="B42" i="7"/>
  <c r="B43" i="7"/>
  <c r="B44" i="7"/>
  <c r="B45" i="7"/>
  <c r="B46" i="7"/>
  <c r="B47" i="7"/>
  <c r="B48" i="7"/>
  <c r="D49" i="7" s="1" a="1"/>
  <c r="D49" i="7" s="1"/>
  <c r="B49" i="7"/>
  <c r="B50" i="7"/>
  <c r="B51" i="7"/>
  <c r="B52" i="7"/>
  <c r="B53" i="7"/>
  <c r="B54" i="7"/>
  <c r="D54" i="7" s="1" a="1"/>
  <c r="D54" i="7" s="1"/>
  <c r="B55" i="7"/>
  <c r="B56" i="7"/>
  <c r="B57" i="7"/>
  <c r="B58" i="7"/>
  <c r="B59" i="7"/>
  <c r="B60" i="7"/>
  <c r="B61" i="7"/>
  <c r="B62" i="7"/>
  <c r="B63" i="7"/>
  <c r="B64" i="7"/>
  <c r="B65" i="7"/>
  <c r="B66" i="7"/>
  <c r="D66" i="7" s="1" a="1"/>
  <c r="D66" i="7" s="1"/>
  <c r="B67" i="7"/>
  <c r="B68" i="7"/>
  <c r="D68" i="7" s="1" a="1"/>
  <c r="D68" i="7" s="1"/>
  <c r="B69" i="7"/>
  <c r="B70" i="7"/>
  <c r="B71" i="7"/>
  <c r="B72" i="7"/>
  <c r="B73" i="7"/>
  <c r="B74" i="7"/>
  <c r="B75" i="7"/>
  <c r="B76" i="7"/>
  <c r="D77" i="7" s="1" a="1"/>
  <c r="D77" i="7" s="1"/>
  <c r="B77" i="7"/>
  <c r="B78" i="7"/>
  <c r="B79" i="7"/>
  <c r="D79" i="7" s="1" a="1"/>
  <c r="D79" i="7" s="1"/>
  <c r="B80" i="7"/>
  <c r="B81" i="7"/>
  <c r="B82" i="7"/>
  <c r="B83" i="7"/>
  <c r="B84" i="7"/>
  <c r="B85" i="7"/>
  <c r="B86" i="7"/>
  <c r="B87" i="7"/>
  <c r="B88" i="7"/>
  <c r="B89" i="7"/>
  <c r="B90" i="7"/>
  <c r="D91" i="7" s="1" a="1"/>
  <c r="D91" i="7" s="1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D105" i="7" s="1" a="1"/>
  <c r="D105" i="7" s="1"/>
  <c r="B105" i="7"/>
  <c r="B106" i="7"/>
  <c r="D106" i="7" s="1" a="1"/>
  <c r="D106" i="7" s="1"/>
  <c r="B107" i="7"/>
  <c r="D107" i="7" s="1" a="1"/>
  <c r="D107" i="7" s="1"/>
  <c r="B108" i="7"/>
  <c r="B109" i="7"/>
  <c r="B110" i="7"/>
  <c r="D110" i="7" s="1" a="1"/>
  <c r="D110" i="7" s="1"/>
  <c r="B111" i="7"/>
  <c r="B112" i="7"/>
  <c r="B113" i="7"/>
  <c r="B114" i="7"/>
  <c r="B115" i="7"/>
  <c r="B116" i="7"/>
  <c r="B117" i="7"/>
  <c r="B118" i="7"/>
  <c r="D119" i="7" s="1" a="1"/>
  <c r="D119" i="7" s="1"/>
  <c r="B119" i="7"/>
  <c r="B120" i="7"/>
  <c r="B121" i="7"/>
  <c r="B122" i="7"/>
  <c r="B123" i="7"/>
  <c r="B124" i="7"/>
  <c r="B125" i="7"/>
  <c r="B126" i="7"/>
  <c r="B127" i="7"/>
  <c r="D127" i="7" s="1" a="1"/>
  <c r="D127" i="7" s="1"/>
  <c r="B128" i="7"/>
  <c r="B129" i="7"/>
  <c r="B130" i="7"/>
  <c r="B131" i="7"/>
  <c r="D131" i="7" s="1" a="1"/>
  <c r="D131" i="7" s="1"/>
  <c r="B132" i="7"/>
  <c r="D133" i="7" s="1" a="1"/>
  <c r="D133" i="7" s="1"/>
  <c r="B133" i="7"/>
  <c r="B134" i="7"/>
  <c r="B135" i="7"/>
  <c r="D135" i="7" s="1" a="1"/>
  <c r="D135" i="7" s="1"/>
  <c r="B136" i="7"/>
  <c r="B137" i="7"/>
  <c r="B138" i="7"/>
  <c r="B139" i="7"/>
  <c r="B140" i="7"/>
  <c r="D140" i="7" s="1" a="1"/>
  <c r="D140" i="7" s="1"/>
  <c r="B141" i="7"/>
  <c r="D141" i="7" s="1" a="1"/>
  <c r="D141" i="7" s="1"/>
  <c r="B142" i="7"/>
  <c r="B143" i="7"/>
  <c r="B144" i="7"/>
  <c r="B145" i="7"/>
  <c r="D145" i="7" s="1" a="1"/>
  <c r="D145" i="7" s="1"/>
  <c r="B146" i="7"/>
  <c r="B147" i="7"/>
  <c r="B148" i="7"/>
  <c r="B113" i="6"/>
  <c r="B114" i="6"/>
  <c r="B115" i="6"/>
  <c r="B116" i="6"/>
  <c r="B117" i="6"/>
  <c r="B118" i="6"/>
  <c r="B119" i="6"/>
  <c r="D119" i="6" s="1" a="1"/>
  <c r="D119" i="6" s="1"/>
  <c r="B120" i="6"/>
  <c r="B121" i="6"/>
  <c r="B122" i="6"/>
  <c r="B123" i="6"/>
  <c r="D123" i="6" s="1" a="1"/>
  <c r="D123" i="6" s="1"/>
  <c r="B124" i="6"/>
  <c r="B125" i="6"/>
  <c r="B126" i="6"/>
  <c r="B127" i="6"/>
  <c r="B128" i="6"/>
  <c r="B129" i="6"/>
  <c r="B130" i="6"/>
  <c r="D130" i="6" s="1" a="1"/>
  <c r="D130" i="6" s="1"/>
  <c r="B131" i="6"/>
  <c r="B132" i="6"/>
  <c r="B133" i="6"/>
  <c r="D133" i="6" s="1" a="1"/>
  <c r="D133" i="6" s="1"/>
  <c r="B134" i="6"/>
  <c r="D134" i="6" s="1" a="1"/>
  <c r="D134" i="6" s="1"/>
  <c r="B135" i="6"/>
  <c r="B136" i="6"/>
  <c r="B137" i="6"/>
  <c r="D137" i="6" s="1" a="1"/>
  <c r="D137" i="6" s="1"/>
  <c r="B138" i="6"/>
  <c r="B139" i="6"/>
  <c r="B140" i="6"/>
  <c r="B141" i="6"/>
  <c r="B142" i="6"/>
  <c r="B143" i="6"/>
  <c r="D144" i="6" s="1" a="1"/>
  <c r="D144" i="6" s="1"/>
  <c r="B144" i="6"/>
  <c r="D145" i="6" s="1" a="1"/>
  <c r="D145" i="6" s="1"/>
  <c r="B145" i="6"/>
  <c r="B146" i="6"/>
  <c r="B147" i="6"/>
  <c r="D148" i="6" s="1" a="1"/>
  <c r="D148" i="6" s="1"/>
  <c r="B148" i="6"/>
  <c r="B10" i="5"/>
  <c r="B11" i="5"/>
  <c r="B12" i="5"/>
  <c r="B13" i="5"/>
  <c r="D14" i="5" s="1" a="1"/>
  <c r="D14" i="5" s="1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D26" i="5" s="1" a="1"/>
  <c r="D26" i="5" s="1"/>
  <c r="B27" i="5"/>
  <c r="D28" i="5" s="1" a="1"/>
  <c r="D28" i="5" s="1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D40" i="5" s="1" a="1"/>
  <c r="D40" i="5" s="1"/>
  <c r="B41" i="5"/>
  <c r="B42" i="5"/>
  <c r="B43" i="5"/>
  <c r="D43" i="5" s="1" a="1"/>
  <c r="D43" i="5" s="1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D64" i="5" s="1" a="1"/>
  <c r="D64" i="5" s="1"/>
  <c r="B65" i="5"/>
  <c r="B66" i="5"/>
  <c r="B67" i="5"/>
  <c r="B68" i="5"/>
  <c r="D68" i="5" s="1" a="1"/>
  <c r="D68" i="5" s="1"/>
  <c r="B69" i="5"/>
  <c r="D70" i="5" s="1" a="1"/>
  <c r="D70" i="5" s="1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D82" i="5" s="1" a="1"/>
  <c r="D82" i="5" s="1"/>
  <c r="B83" i="5"/>
  <c r="D84" i="5" s="1" a="1"/>
  <c r="D84" i="5" s="1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D96" i="5" s="1" a="1"/>
  <c r="D96" i="5" s="1"/>
  <c r="B97" i="5"/>
  <c r="D98" i="5" s="1" a="1"/>
  <c r="D98" i="5" s="1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D112" i="5" s="1" a="1"/>
  <c r="D112" i="5" s="1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D126" i="5" s="1" a="1"/>
  <c r="D126" i="5" s="1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D138" i="5" s="1" a="1"/>
  <c r="D138" i="5" s="1"/>
  <c r="B139" i="5"/>
  <c r="D140" i="5" s="1" a="1"/>
  <c r="D140" i="5" s="1"/>
  <c r="B140" i="5"/>
  <c r="B141" i="5"/>
  <c r="B142" i="5"/>
  <c r="B143" i="5"/>
  <c r="D143" i="5" s="1" a="1"/>
  <c r="D143" i="5" s="1"/>
  <c r="B144" i="5"/>
  <c r="B145" i="5"/>
  <c r="D145" i="5" s="1" a="1"/>
  <c r="D145" i="5" s="1"/>
  <c r="B146" i="5"/>
  <c r="B147" i="5"/>
  <c r="B148" i="5"/>
  <c r="B149" i="5"/>
  <c r="B150" i="5"/>
  <c r="D150" i="5" s="1" a="1"/>
  <c r="D150" i="5" s="1"/>
  <c r="B151" i="5"/>
  <c r="D151" i="5" s="1" a="1"/>
  <c r="D151" i="5" s="1"/>
  <c r="B152" i="5"/>
  <c r="D152" i="5" s="1" a="1"/>
  <c r="D152" i="5" s="1"/>
  <c r="B6" i="4"/>
  <c r="B7" i="4"/>
  <c r="B8" i="4"/>
  <c r="B9" i="4"/>
  <c r="B10" i="4"/>
  <c r="B11" i="4"/>
  <c r="B12" i="4"/>
  <c r="D12" i="4" s="1" a="1"/>
  <c r="D12" i="4" s="1"/>
  <c r="B13" i="4"/>
  <c r="B14" i="4"/>
  <c r="D14" i="4" s="1" a="1"/>
  <c r="D14" i="4" s="1"/>
  <c r="B15" i="4"/>
  <c r="D15" i="4" s="1" a="1"/>
  <c r="D15" i="4" s="1"/>
  <c r="B16" i="4"/>
  <c r="D16" i="4" s="1" a="1"/>
  <c r="D16" i="4" s="1"/>
  <c r="B17" i="4"/>
  <c r="B18" i="4"/>
  <c r="B19" i="4"/>
  <c r="B20" i="4"/>
  <c r="B21" i="4"/>
  <c r="B22" i="4"/>
  <c r="B23" i="4"/>
  <c r="B24" i="4"/>
  <c r="D25" i="4" s="1" a="1"/>
  <c r="D25" i="4" s="1"/>
  <c r="B25" i="4"/>
  <c r="B26" i="4"/>
  <c r="B27" i="4"/>
  <c r="B28" i="4"/>
  <c r="D28" i="4" s="1" a="1"/>
  <c r="D28" i="4" s="1"/>
  <c r="B29" i="4"/>
  <c r="D29" i="4" s="1" a="1"/>
  <c r="D29" i="4" s="1"/>
  <c r="B30" i="4"/>
  <c r="D30" i="4" s="1" a="1"/>
  <c r="D30" i="4" s="1"/>
  <c r="B31" i="4"/>
  <c r="B32" i="4"/>
  <c r="B33" i="4"/>
  <c r="B34" i="4"/>
  <c r="D35" i="4" s="1" a="1"/>
  <c r="D35" i="4" s="1"/>
  <c r="B35" i="4"/>
  <c r="B36" i="4"/>
  <c r="B37" i="4"/>
  <c r="B38" i="4"/>
  <c r="B39" i="4"/>
  <c r="B40" i="4"/>
  <c r="B41" i="4"/>
  <c r="B42" i="4"/>
  <c r="D42" i="4" s="1" a="1"/>
  <c r="D42" i="4" s="1"/>
  <c r="B43" i="4"/>
  <c r="D43" i="4" s="1" a="1"/>
  <c r="D43" i="4" s="1"/>
  <c r="B44" i="4"/>
  <c r="D44" i="4" s="1" a="1"/>
  <c r="D44" i="4" s="1"/>
  <c r="B45" i="4"/>
  <c r="B46" i="4"/>
  <c r="B47" i="4"/>
  <c r="B48" i="4"/>
  <c r="B49" i="4"/>
  <c r="B50" i="4"/>
  <c r="B51" i="4"/>
  <c r="B52" i="4"/>
  <c r="B53" i="4"/>
  <c r="B54" i="4"/>
  <c r="B55" i="4"/>
  <c r="B56" i="4"/>
  <c r="D56" i="4" s="1" a="1"/>
  <c r="D56" i="4" s="1"/>
  <c r="B57" i="4"/>
  <c r="D57" i="4" s="1" a="1"/>
  <c r="D57" i="4" s="1"/>
  <c r="B58" i="4"/>
  <c r="D58" i="4" s="1" a="1"/>
  <c r="D58" i="4" s="1"/>
  <c r="B59" i="4"/>
  <c r="B60" i="4"/>
  <c r="B61" i="4"/>
  <c r="B62" i="4"/>
  <c r="B63" i="4"/>
  <c r="B64" i="4"/>
  <c r="B65" i="4"/>
  <c r="B66" i="4"/>
  <c r="B67" i="4"/>
  <c r="B68" i="4"/>
  <c r="D68" i="4" s="1" a="1"/>
  <c r="D68" i="4" s="1"/>
  <c r="B69" i="4"/>
  <c r="B70" i="4"/>
  <c r="D70" i="4" s="1" a="1"/>
  <c r="D70" i="4" s="1"/>
  <c r="B71" i="4"/>
  <c r="D71" i="4" s="1" a="1"/>
  <c r="D71" i="4" s="1"/>
  <c r="B72" i="4"/>
  <c r="D72" i="4" s="1" a="1"/>
  <c r="D72" i="4" s="1"/>
  <c r="B73" i="4"/>
  <c r="B74" i="4"/>
  <c r="B75" i="4"/>
  <c r="B76" i="4"/>
  <c r="B77" i="4"/>
  <c r="B78" i="4"/>
  <c r="B79" i="4"/>
  <c r="B80" i="4"/>
  <c r="B81" i="4"/>
  <c r="B82" i="4"/>
  <c r="B83" i="4"/>
  <c r="B84" i="4"/>
  <c r="D84" i="4" s="1" a="1"/>
  <c r="D84" i="4" s="1"/>
  <c r="B85" i="4"/>
  <c r="D85" i="4" s="1" a="1"/>
  <c r="D85" i="4" s="1"/>
  <c r="B86" i="4"/>
  <c r="D86" i="4" s="1" a="1"/>
  <c r="D86" i="4" s="1"/>
  <c r="B87" i="4"/>
  <c r="B88" i="4"/>
  <c r="B89" i="4"/>
  <c r="B90" i="4"/>
  <c r="B91" i="4"/>
  <c r="B92" i="4"/>
  <c r="B93" i="4"/>
  <c r="B94" i="4"/>
  <c r="B95" i="4"/>
  <c r="B96" i="4"/>
  <c r="B97" i="4"/>
  <c r="B98" i="4"/>
  <c r="D98" i="4" s="1" a="1"/>
  <c r="D98" i="4" s="1"/>
  <c r="B99" i="4"/>
  <c r="D99" i="4" s="1" a="1"/>
  <c r="D99" i="4" s="1"/>
  <c r="B100" i="4"/>
  <c r="D100" i="4" s="1" a="1"/>
  <c r="D100" i="4" s="1"/>
  <c r="B101" i="4"/>
  <c r="B102" i="4"/>
  <c r="B103" i="4"/>
  <c r="B104" i="4"/>
  <c r="B105" i="4"/>
  <c r="B106" i="4"/>
  <c r="B107" i="4"/>
  <c r="B108" i="4"/>
  <c r="B109" i="4"/>
  <c r="B110" i="4"/>
  <c r="B111" i="4"/>
  <c r="B112" i="4"/>
  <c r="D112" i="4" s="1" a="1"/>
  <c r="D112" i="4" s="1"/>
  <c r="B113" i="4"/>
  <c r="D113" i="4" s="1" a="1"/>
  <c r="D113" i="4" s="1"/>
  <c r="B114" i="4"/>
  <c r="D114" i="4" s="1" a="1"/>
  <c r="D114" i="4" s="1"/>
  <c r="B115" i="4"/>
  <c r="B116" i="4"/>
  <c r="B117" i="4"/>
  <c r="B118" i="4"/>
  <c r="B119" i="4"/>
  <c r="B120" i="4"/>
  <c r="B121" i="4"/>
  <c r="B122" i="4"/>
  <c r="B123" i="4"/>
  <c r="B124" i="4"/>
  <c r="D124" i="4" s="1" a="1"/>
  <c r="D124" i="4" s="1"/>
  <c r="B125" i="4"/>
  <c r="B126" i="4"/>
  <c r="D126" i="4" s="1" a="1"/>
  <c r="D126" i="4" s="1"/>
  <c r="B127" i="4"/>
  <c r="D127" i="4" s="1" a="1"/>
  <c r="D127" i="4" s="1"/>
  <c r="B128" i="4"/>
  <c r="D128" i="4" s="1" a="1"/>
  <c r="D128" i="4" s="1"/>
  <c r="B129" i="4"/>
  <c r="B130" i="4"/>
  <c r="B131" i="4"/>
  <c r="B132" i="4"/>
  <c r="B133" i="4"/>
  <c r="B134" i="4"/>
  <c r="B135" i="4"/>
  <c r="B136" i="4"/>
  <c r="D136" i="4" s="1" a="1"/>
  <c r="D136" i="4" s="1"/>
  <c r="B137" i="4"/>
  <c r="B138" i="4"/>
  <c r="D138" i="4" s="1" a="1"/>
  <c r="D138" i="4" s="1"/>
  <c r="B139" i="4"/>
  <c r="B140" i="4"/>
  <c r="D140" i="4" s="1" a="1"/>
  <c r="D140" i="4" s="1"/>
  <c r="B141" i="4"/>
  <c r="D141" i="4" s="1" a="1"/>
  <c r="D141" i="4" s="1"/>
  <c r="B142" i="4"/>
  <c r="D142" i="4" s="1" a="1"/>
  <c r="D142" i="4" s="1"/>
  <c r="B143" i="4"/>
  <c r="B144" i="4"/>
  <c r="B145" i="4"/>
  <c r="D145" i="4" s="1" a="1"/>
  <c r="D145" i="4" s="1"/>
  <c r="B146" i="4"/>
  <c r="B147" i="4"/>
  <c r="B148" i="4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C141" i="3"/>
  <c r="C142" i="3"/>
  <c r="C143" i="3"/>
  <c r="C144" i="3"/>
  <c r="C145" i="3"/>
  <c r="C146" i="3"/>
  <c r="C147" i="3"/>
  <c r="C148" i="3"/>
  <c r="C149" i="3"/>
  <c r="C140" i="3"/>
  <c r="C133" i="3"/>
  <c r="C134" i="3"/>
  <c r="C135" i="3"/>
  <c r="C136" i="3"/>
  <c r="C137" i="3"/>
  <c r="C138" i="3"/>
  <c r="C139" i="3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63" i="8"/>
  <c r="C164" i="8"/>
  <c r="C165" i="8"/>
  <c r="C166" i="8"/>
  <c r="C167" i="8"/>
  <c r="C168" i="8"/>
  <c r="C169" i="8"/>
  <c r="C170" i="8"/>
  <c r="C171" i="8"/>
  <c r="C19" i="8"/>
  <c r="C172" i="8"/>
  <c r="C173" i="8"/>
  <c r="C174" i="8"/>
  <c r="C175" i="8"/>
  <c r="C176" i="8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9" i="8"/>
  <c r="D8" i="7" a="1"/>
  <c r="D8" i="7" s="1"/>
  <c r="D9" i="7" a="1"/>
  <c r="D9" i="7" s="1"/>
  <c r="D23" i="7" a="1"/>
  <c r="D23" i="7" s="1"/>
  <c r="D24" i="7" a="1"/>
  <c r="D24" i="7" s="1"/>
  <c r="D35" i="7" a="1"/>
  <c r="D35" i="7" s="1"/>
  <c r="D36" i="7" a="1"/>
  <c r="D36" i="7" s="1"/>
  <c r="D37" i="7" a="1"/>
  <c r="D37" i="7" s="1"/>
  <c r="D50" i="7" a="1"/>
  <c r="D50" i="7" s="1"/>
  <c r="D51" i="7" a="1"/>
  <c r="D51" i="7" s="1"/>
  <c r="D64" i="7" a="1"/>
  <c r="D64" i="7" s="1"/>
  <c r="D65" i="7" a="1"/>
  <c r="D65" i="7" s="1"/>
  <c r="D78" i="7" a="1"/>
  <c r="D78" i="7" s="1"/>
  <c r="D92" i="7" a="1"/>
  <c r="D92" i="7" s="1"/>
  <c r="D93" i="7" a="1"/>
  <c r="D93" i="7" s="1"/>
  <c r="D108" i="7" a="1"/>
  <c r="D108" i="7" s="1"/>
  <c r="D120" i="7" a="1"/>
  <c r="D120" i="7" s="1"/>
  <c r="D121" i="7" a="1"/>
  <c r="D121" i="7" s="1"/>
  <c r="D148" i="7" a="1"/>
  <c r="D148" i="7" s="1"/>
  <c r="B5" i="7"/>
  <c r="B6" i="6"/>
  <c r="B7" i="6"/>
  <c r="D7" i="6" s="1" a="1"/>
  <c r="D7" i="6" s="1"/>
  <c r="B8" i="6"/>
  <c r="B9" i="6"/>
  <c r="B10" i="6"/>
  <c r="D10" i="6" s="1" a="1"/>
  <c r="D10" i="6" s="1"/>
  <c r="B11" i="6"/>
  <c r="B12" i="6"/>
  <c r="B13" i="6"/>
  <c r="B14" i="6"/>
  <c r="B15" i="6"/>
  <c r="B16" i="6"/>
  <c r="B17" i="6"/>
  <c r="B18" i="6"/>
  <c r="B19" i="6"/>
  <c r="B20" i="6"/>
  <c r="D20" i="6" s="1" a="1"/>
  <c r="D20" i="6" s="1"/>
  <c r="B21" i="6"/>
  <c r="D21" i="6" s="1" a="1"/>
  <c r="D21" i="6" s="1"/>
  <c r="B22" i="6"/>
  <c r="B23" i="6"/>
  <c r="B24" i="6"/>
  <c r="D24" i="6" s="1" a="1"/>
  <c r="D24" i="6" s="1"/>
  <c r="B25" i="6"/>
  <c r="B26" i="6"/>
  <c r="B27" i="6"/>
  <c r="B28" i="6"/>
  <c r="B29" i="6"/>
  <c r="B30" i="6"/>
  <c r="B31" i="6"/>
  <c r="B32" i="6"/>
  <c r="B33" i="6"/>
  <c r="B34" i="6"/>
  <c r="D34" i="6" s="1" a="1"/>
  <c r="D34" i="6" s="1"/>
  <c r="B35" i="6"/>
  <c r="D35" i="6" s="1" a="1"/>
  <c r="D35" i="6" s="1"/>
  <c r="B36" i="6"/>
  <c r="B37" i="6"/>
  <c r="B38" i="6"/>
  <c r="D38" i="6" s="1" a="1"/>
  <c r="D38" i="6" s="1"/>
  <c r="B39" i="6"/>
  <c r="B40" i="6"/>
  <c r="B41" i="6"/>
  <c r="B42" i="6"/>
  <c r="B43" i="6"/>
  <c r="B44" i="6"/>
  <c r="B45" i="6"/>
  <c r="B46" i="6"/>
  <c r="B47" i="6"/>
  <c r="B48" i="6"/>
  <c r="D48" i="6" s="1" a="1"/>
  <c r="D48" i="6" s="1"/>
  <c r="B49" i="6"/>
  <c r="D49" i="6" s="1" a="1"/>
  <c r="D49" i="6" s="1"/>
  <c r="B50" i="6"/>
  <c r="D50" i="6" s="1" a="1"/>
  <c r="D50" i="6" s="1"/>
  <c r="B51" i="6"/>
  <c r="B52" i="6"/>
  <c r="B53" i="6"/>
  <c r="B54" i="6"/>
  <c r="B55" i="6"/>
  <c r="B56" i="6"/>
  <c r="B57" i="6"/>
  <c r="B58" i="6"/>
  <c r="B59" i="6"/>
  <c r="B60" i="6"/>
  <c r="B61" i="6"/>
  <c r="B62" i="6"/>
  <c r="D62" i="6" s="1" a="1"/>
  <c r="D62" i="6" s="1"/>
  <c r="B63" i="6"/>
  <c r="D63" i="6" s="1" a="1"/>
  <c r="D63" i="6" s="1"/>
  <c r="B64" i="6"/>
  <c r="B65" i="6"/>
  <c r="B66" i="6"/>
  <c r="D66" i="6" s="1" a="1"/>
  <c r="D66" i="6" s="1"/>
  <c r="B67" i="6"/>
  <c r="B68" i="6"/>
  <c r="B69" i="6"/>
  <c r="B70" i="6"/>
  <c r="B71" i="6"/>
  <c r="B72" i="6"/>
  <c r="B73" i="6"/>
  <c r="B74" i="6"/>
  <c r="B75" i="6"/>
  <c r="B76" i="6"/>
  <c r="D76" i="6" s="1" a="1"/>
  <c r="D76" i="6" s="1"/>
  <c r="B77" i="6"/>
  <c r="D77" i="6" s="1" a="1"/>
  <c r="D77" i="6" s="1"/>
  <c r="B78" i="6"/>
  <c r="B79" i="6"/>
  <c r="B80" i="6"/>
  <c r="D80" i="6" s="1" a="1"/>
  <c r="D80" i="6" s="1"/>
  <c r="B81" i="6"/>
  <c r="B82" i="6"/>
  <c r="B83" i="6"/>
  <c r="B84" i="6"/>
  <c r="B85" i="6"/>
  <c r="B86" i="6"/>
  <c r="B87" i="6"/>
  <c r="B88" i="6"/>
  <c r="B89" i="6"/>
  <c r="B90" i="6"/>
  <c r="D90" i="6" s="1" a="1"/>
  <c r="D90" i="6" s="1"/>
  <c r="B91" i="6"/>
  <c r="D91" i="6" s="1" a="1"/>
  <c r="D91" i="6" s="1"/>
  <c r="B92" i="6"/>
  <c r="B93" i="6"/>
  <c r="B94" i="6"/>
  <c r="D94" i="6" s="1" a="1"/>
  <c r="D94" i="6" s="1"/>
  <c r="B95" i="6"/>
  <c r="B96" i="6"/>
  <c r="B97" i="6"/>
  <c r="B98" i="6"/>
  <c r="B99" i="6"/>
  <c r="B100" i="6"/>
  <c r="B101" i="6"/>
  <c r="B102" i="6"/>
  <c r="B103" i="6"/>
  <c r="B104" i="6"/>
  <c r="D104" i="6" s="1" a="1"/>
  <c r="D104" i="6" s="1"/>
  <c r="B105" i="6"/>
  <c r="D105" i="6" s="1" a="1"/>
  <c r="D105" i="6" s="1"/>
  <c r="B106" i="6"/>
  <c r="D106" i="6" s="1" a="1"/>
  <c r="D106" i="6" s="1"/>
  <c r="B107" i="6"/>
  <c r="B108" i="6"/>
  <c r="D108" i="6" s="1" a="1"/>
  <c r="D108" i="6" s="1"/>
  <c r="B109" i="6"/>
  <c r="B110" i="6"/>
  <c r="B111" i="6"/>
  <c r="B112" i="6"/>
  <c r="D139" i="6" a="1"/>
  <c r="D139" i="6" s="1"/>
  <c r="D140" i="6" a="1"/>
  <c r="D140" i="6" s="1"/>
  <c r="D146" i="6" a="1"/>
  <c r="D146" i="6" s="1"/>
  <c r="D147" i="6" a="1"/>
  <c r="D147" i="6" s="1"/>
  <c r="B5" i="6"/>
  <c r="D15" i="5" a="1"/>
  <c r="D15" i="5" s="1"/>
  <c r="D29" i="5" a="1"/>
  <c r="D29" i="5" s="1"/>
  <c r="D42" i="5" a="1"/>
  <c r="D42" i="5" s="1"/>
  <c r="D56" i="5" a="1"/>
  <c r="D56" i="5" s="1"/>
  <c r="D57" i="5" a="1"/>
  <c r="D57" i="5" s="1"/>
  <c r="D62" i="5" a="1"/>
  <c r="D62" i="5" s="1"/>
  <c r="D71" i="5" a="1"/>
  <c r="D71" i="5" s="1"/>
  <c r="D85" i="5" a="1"/>
  <c r="D85" i="5" s="1"/>
  <c r="D99" i="5" a="1"/>
  <c r="D99" i="5" s="1"/>
  <c r="D113" i="5" a="1"/>
  <c r="D113" i="5" s="1"/>
  <c r="D127" i="5" a="1"/>
  <c r="D127" i="5" s="1"/>
  <c r="D141" i="5" a="1"/>
  <c r="D141" i="5" s="1"/>
  <c r="B9" i="5"/>
  <c r="D78" i="4" a="1"/>
  <c r="D78" i="4" s="1"/>
  <c r="D134" i="4" a="1"/>
  <c r="D134" i="4" s="1"/>
  <c r="D147" i="4" a="1"/>
  <c r="D147" i="4" s="1"/>
  <c r="D148" i="4" a="1"/>
  <c r="D148" i="4" s="1"/>
  <c r="B5" i="4"/>
  <c r="D143" i="7" l="1" a="1"/>
  <c r="D143" i="7" s="1"/>
  <c r="D137" i="7" a="1"/>
  <c r="D137" i="7" s="1"/>
  <c r="D109" i="7" a="1"/>
  <c r="D109" i="7" s="1"/>
  <c r="D53" i="7" a="1"/>
  <c r="D53" i="7" s="1"/>
  <c r="D94" i="7" a="1"/>
  <c r="D94" i="7" s="1"/>
  <c r="D52" i="7" a="1"/>
  <c r="D52" i="7" s="1"/>
  <c r="D10" i="7" a="1"/>
  <c r="D10" i="7" s="1"/>
  <c r="D142" i="7" a="1"/>
  <c r="D142" i="7" s="1"/>
  <c r="D128" i="7" a="1"/>
  <c r="D128" i="7" s="1"/>
  <c r="D72" i="7" a="1"/>
  <c r="D72" i="7" s="1"/>
  <c r="D30" i="7" a="1"/>
  <c r="D30" i="7" s="1"/>
  <c r="D16" i="7" a="1"/>
  <c r="D16" i="7" s="1"/>
  <c r="D117" i="7" a="1"/>
  <c r="D117" i="7" s="1"/>
  <c r="D126" i="7" a="1"/>
  <c r="D126" i="7" s="1"/>
  <c r="D139" i="7" a="1"/>
  <c r="D139" i="7" s="1"/>
  <c r="D125" i="7" a="1"/>
  <c r="D125" i="7" s="1"/>
  <c r="D111" i="7" a="1"/>
  <c r="D111" i="7" s="1"/>
  <c r="D69" i="7" a="1"/>
  <c r="D69" i="7" s="1"/>
  <c r="D55" i="7" a="1"/>
  <c r="D55" i="7" s="1"/>
  <c r="D13" i="7" a="1"/>
  <c r="D13" i="7" s="1"/>
  <c r="D62" i="7" a="1"/>
  <c r="D62" i="7" s="1"/>
  <c r="D132" i="6" a="1"/>
  <c r="D132" i="6" s="1"/>
  <c r="D118" i="6" a="1"/>
  <c r="D118" i="6" s="1"/>
  <c r="D136" i="6" a="1"/>
  <c r="D136" i="6" s="1"/>
  <c r="D121" i="6" a="1"/>
  <c r="D121" i="6" s="1"/>
  <c r="D107" i="6" a="1"/>
  <c r="D107" i="6" s="1"/>
  <c r="D93" i="6" a="1"/>
  <c r="D93" i="6" s="1"/>
  <c r="D79" i="6" a="1"/>
  <c r="D79" i="6" s="1"/>
  <c r="D65" i="6" a="1"/>
  <c r="D65" i="6" s="1"/>
  <c r="D51" i="6" a="1"/>
  <c r="D51" i="6" s="1"/>
  <c r="D37" i="6" a="1"/>
  <c r="D37" i="6" s="1"/>
  <c r="D23" i="6" a="1"/>
  <c r="D23" i="6" s="1"/>
  <c r="D9" i="6" a="1"/>
  <c r="D9" i="6" s="1"/>
  <c r="D74" i="6" a="1"/>
  <c r="D74" i="6" s="1"/>
  <c r="D146" i="5" a="1"/>
  <c r="D146" i="5" s="1"/>
  <c r="D132" i="5" a="1"/>
  <c r="D132" i="5" s="1"/>
  <c r="D118" i="5" a="1"/>
  <c r="D118" i="5" s="1"/>
  <c r="D104" i="5" a="1"/>
  <c r="D104" i="5" s="1"/>
  <c r="D90" i="5" a="1"/>
  <c r="D90" i="5" s="1"/>
  <c r="D76" i="5" a="1"/>
  <c r="D76" i="5" s="1"/>
  <c r="D48" i="5" a="1"/>
  <c r="D48" i="5" s="1"/>
  <c r="D34" i="5" a="1"/>
  <c r="D34" i="5" s="1"/>
  <c r="D20" i="5" a="1"/>
  <c r="D20" i="5" s="1"/>
  <c r="D94" i="5" a="1"/>
  <c r="D94" i="5" s="1"/>
  <c r="D24" i="5" a="1"/>
  <c r="D24" i="5" s="1"/>
  <c r="D147" i="5" a="1"/>
  <c r="D147" i="5" s="1"/>
  <c r="D41" i="5" a="1"/>
  <c r="D41" i="5" s="1"/>
  <c r="D123" i="4" a="1"/>
  <c r="D123" i="4" s="1"/>
  <c r="D109" i="4" a="1"/>
  <c r="D109" i="4" s="1"/>
  <c r="D95" i="4" a="1"/>
  <c r="D95" i="4" s="1"/>
  <c r="D81" i="4" a="1"/>
  <c r="D81" i="4" s="1"/>
  <c r="D53" i="4" a="1"/>
  <c r="D53" i="4" s="1"/>
  <c r="D137" i="4" a="1"/>
  <c r="D137" i="4" s="1"/>
  <c r="D143" i="4" a="1"/>
  <c r="D143" i="4" s="1"/>
  <c r="D129" i="4" a="1"/>
  <c r="D129" i="4" s="1"/>
  <c r="D115" i="4" a="1"/>
  <c r="D115" i="4" s="1"/>
  <c r="D101" i="4" a="1"/>
  <c r="D101" i="4" s="1"/>
  <c r="D87" i="4" a="1"/>
  <c r="D87" i="4" s="1"/>
  <c r="D73" i="4" a="1"/>
  <c r="D73" i="4" s="1"/>
  <c r="D59" i="4" a="1"/>
  <c r="D59" i="4" s="1"/>
  <c r="D45" i="4" a="1"/>
  <c r="D45" i="4" s="1"/>
  <c r="D31" i="4" a="1"/>
  <c r="D31" i="4" s="1"/>
  <c r="D17" i="4" a="1"/>
  <c r="D17" i="4" s="1"/>
  <c r="J142" i="1"/>
  <c r="D63" i="7" a="1"/>
  <c r="D63" i="7" s="1"/>
  <c r="D136" i="7" a="1"/>
  <c r="D136" i="7" s="1"/>
  <c r="D80" i="7" a="1"/>
  <c r="D80" i="7" s="1"/>
  <c r="D6" i="7" a="1"/>
  <c r="D6" i="7" s="1"/>
  <c r="D7" i="7" a="1"/>
  <c r="D7" i="7" s="1"/>
  <c r="D132" i="7" a="1"/>
  <c r="D132" i="7" s="1"/>
  <c r="D118" i="7" a="1"/>
  <c r="D118" i="7" s="1"/>
  <c r="D104" i="7" a="1"/>
  <c r="D104" i="7" s="1"/>
  <c r="D90" i="7" a="1"/>
  <c r="D90" i="7" s="1"/>
  <c r="D76" i="7" a="1"/>
  <c r="D76" i="7" s="1"/>
  <c r="D61" i="7" a="1"/>
  <c r="D61" i="7" s="1"/>
  <c r="D48" i="7" a="1"/>
  <c r="D48" i="7" s="1"/>
  <c r="D34" i="7" a="1"/>
  <c r="D34" i="7" s="1"/>
  <c r="D19" i="7" a="1"/>
  <c r="D19" i="7" s="1"/>
  <c r="D74" i="7" a="1"/>
  <c r="D74" i="7" s="1"/>
  <c r="D135" i="6" a="1"/>
  <c r="D135" i="6" s="1"/>
  <c r="D143" i="6" a="1"/>
  <c r="D143" i="6" s="1"/>
  <c r="D73" i="6" a="1"/>
  <c r="D73" i="6" s="1"/>
  <c r="D142" i="6" a="1"/>
  <c r="D142" i="6" s="1"/>
  <c r="D109" i="6" a="1"/>
  <c r="D109" i="6" s="1"/>
  <c r="D81" i="6" a="1"/>
  <c r="D81" i="6" s="1"/>
  <c r="D67" i="6" a="1"/>
  <c r="D67" i="6" s="1"/>
  <c r="D53" i="6" a="1"/>
  <c r="D53" i="6" s="1"/>
  <c r="D39" i="6" a="1"/>
  <c r="D39" i="6" s="1"/>
  <c r="D25" i="6" a="1"/>
  <c r="D25" i="6" s="1"/>
  <c r="D11" i="6" a="1"/>
  <c r="D11" i="6" s="1"/>
  <c r="D122" i="6" a="1"/>
  <c r="D122" i="6" s="1"/>
  <c r="D108" i="5" a="1"/>
  <c r="D108" i="5" s="1"/>
  <c r="D10" i="5" a="1"/>
  <c r="D10" i="5" s="1"/>
  <c r="D148" i="5" a="1"/>
  <c r="D148" i="5" s="1"/>
  <c r="D125" i="5" a="1"/>
  <c r="D125" i="5" s="1"/>
  <c r="D111" i="5" a="1"/>
  <c r="D111" i="5" s="1"/>
  <c r="D55" i="5" a="1"/>
  <c r="D55" i="5" s="1"/>
  <c r="D13" i="5" a="1"/>
  <c r="D13" i="5" s="1"/>
  <c r="D11" i="5" a="1"/>
  <c r="D11" i="5" s="1"/>
  <c r="D67" i="4" a="1"/>
  <c r="D67" i="4" s="1"/>
  <c r="D39" i="4" a="1"/>
  <c r="D39" i="4" s="1"/>
  <c r="D11" i="4" a="1"/>
  <c r="D11" i="4" s="1"/>
  <c r="D132" i="4" a="1"/>
  <c r="D132" i="4" s="1"/>
  <c r="D118" i="4" a="1"/>
  <c r="D118" i="4" s="1"/>
  <c r="D104" i="4" a="1"/>
  <c r="D104" i="4" s="1"/>
  <c r="D90" i="4" a="1"/>
  <c r="D90" i="4" s="1"/>
  <c r="D76" i="4" a="1"/>
  <c r="D76" i="4" s="1"/>
  <c r="D62" i="4" a="1"/>
  <c r="D62" i="4" s="1"/>
  <c r="D48" i="4" a="1"/>
  <c r="D48" i="4" s="1"/>
  <c r="D34" i="4" a="1"/>
  <c r="D34" i="4" s="1"/>
  <c r="D20" i="4" a="1"/>
  <c r="D20" i="4" s="1"/>
  <c r="D144" i="4" a="1"/>
  <c r="D144" i="4" s="1"/>
  <c r="D130" i="4" a="1"/>
  <c r="D130" i="4" s="1"/>
  <c r="D116" i="4" a="1"/>
  <c r="D116" i="4" s="1"/>
  <c r="D102" i="4" a="1"/>
  <c r="D102" i="4" s="1"/>
  <c r="D74" i="4" a="1"/>
  <c r="D74" i="4" s="1"/>
  <c r="D60" i="4" a="1"/>
  <c r="D60" i="4" s="1"/>
  <c r="D46" i="4" a="1"/>
  <c r="D46" i="4" s="1"/>
  <c r="D32" i="4" a="1"/>
  <c r="D32" i="4" s="1"/>
  <c r="D18" i="4" a="1"/>
  <c r="D18" i="4" s="1"/>
  <c r="D20" i="7" a="1"/>
  <c r="D20" i="7" s="1"/>
  <c r="D146" i="7" a="1"/>
  <c r="D146" i="7" s="1"/>
  <c r="D75" i="7" a="1"/>
  <c r="D75" i="7" s="1"/>
  <c r="D130" i="7" a="1"/>
  <c r="D130" i="7" s="1"/>
  <c r="D116" i="7" a="1"/>
  <c r="D116" i="7" s="1"/>
  <c r="D102" i="7" a="1"/>
  <c r="D102" i="7" s="1"/>
  <c r="D88" i="7" a="1"/>
  <c r="D88" i="7" s="1"/>
  <c r="D60" i="7" a="1"/>
  <c r="D60" i="7" s="1"/>
  <c r="D46" i="7" a="1"/>
  <c r="D46" i="7" s="1"/>
  <c r="D32" i="7" a="1"/>
  <c r="D32" i="7" s="1"/>
  <c r="D18" i="7" a="1"/>
  <c r="D18" i="7" s="1"/>
  <c r="D113" i="7" a="1"/>
  <c r="D113" i="7" s="1"/>
  <c r="D99" i="7" a="1"/>
  <c r="D99" i="7" s="1"/>
  <c r="D85" i="7" a="1"/>
  <c r="D85" i="7" s="1"/>
  <c r="D71" i="7" a="1"/>
  <c r="D71" i="7" s="1"/>
  <c r="D57" i="7" a="1"/>
  <c r="D57" i="7" s="1"/>
  <c r="D43" i="7" a="1"/>
  <c r="D43" i="7" s="1"/>
  <c r="D29" i="7" a="1"/>
  <c r="D29" i="7" s="1"/>
  <c r="D15" i="7" a="1"/>
  <c r="D15" i="7" s="1"/>
  <c r="D134" i="7" a="1"/>
  <c r="D134" i="7" s="1"/>
  <c r="D122" i="7" a="1"/>
  <c r="D122" i="7" s="1"/>
  <c r="D144" i="7" a="1"/>
  <c r="D144" i="7" s="1"/>
  <c r="D73" i="7" a="1"/>
  <c r="D73" i="7" s="1"/>
  <c r="D17" i="7" a="1"/>
  <c r="D17" i="7" s="1"/>
  <c r="D22" i="7" a="1"/>
  <c r="D22" i="7" s="1"/>
  <c r="D124" i="7" a="1"/>
  <c r="D124" i="7" s="1"/>
  <c r="D129" i="7" a="1"/>
  <c r="D129" i="7" s="1"/>
  <c r="D112" i="7" a="1"/>
  <c r="D112" i="7" s="1"/>
  <c r="D98" i="7" a="1"/>
  <c r="D98" i="7" s="1"/>
  <c r="D84" i="7" a="1"/>
  <c r="D84" i="7" s="1"/>
  <c r="D70" i="7" a="1"/>
  <c r="D70" i="7" s="1"/>
  <c r="D56" i="7" a="1"/>
  <c r="D56" i="7" s="1"/>
  <c r="D42" i="7" a="1"/>
  <c r="D42" i="7" s="1"/>
  <c r="D28" i="7" a="1"/>
  <c r="D28" i="7" s="1"/>
  <c r="D14" i="7" a="1"/>
  <c r="D14" i="7" s="1"/>
  <c r="D131" i="6" a="1"/>
  <c r="D131" i="6" s="1"/>
  <c r="D117" i="6" a="1"/>
  <c r="D117" i="6" s="1"/>
  <c r="D103" i="6" a="1"/>
  <c r="D103" i="6" s="1"/>
  <c r="D89" i="6" a="1"/>
  <c r="D89" i="6" s="1"/>
  <c r="D75" i="6" a="1"/>
  <c r="D75" i="6" s="1"/>
  <c r="D61" i="6" a="1"/>
  <c r="D61" i="6" s="1"/>
  <c r="D47" i="6" a="1"/>
  <c r="D47" i="6" s="1"/>
  <c r="D33" i="6" a="1"/>
  <c r="D33" i="6" s="1"/>
  <c r="D19" i="6" a="1"/>
  <c r="D19" i="6" s="1"/>
  <c r="D113" i="6" a="1"/>
  <c r="D113" i="6" s="1"/>
  <c r="D99" i="6" a="1"/>
  <c r="D99" i="6" s="1"/>
  <c r="D85" i="6" a="1"/>
  <c r="D85" i="6" s="1"/>
  <c r="D71" i="6" a="1"/>
  <c r="D71" i="6" s="1"/>
  <c r="D57" i="6" a="1"/>
  <c r="D57" i="6" s="1"/>
  <c r="D43" i="6" a="1"/>
  <c r="D43" i="6" s="1"/>
  <c r="D29" i="6" a="1"/>
  <c r="D29" i="6" s="1"/>
  <c r="D15" i="6" a="1"/>
  <c r="D15" i="6" s="1"/>
  <c r="D125" i="6" a="1"/>
  <c r="D125" i="6" s="1"/>
  <c r="D111" i="6" a="1"/>
  <c r="D111" i="6" s="1"/>
  <c r="D97" i="6" a="1"/>
  <c r="D97" i="6" s="1"/>
  <c r="D83" i="6" a="1"/>
  <c r="D83" i="6" s="1"/>
  <c r="D69" i="6" a="1"/>
  <c r="D69" i="6" s="1"/>
  <c r="D55" i="6" a="1"/>
  <c r="D55" i="6" s="1"/>
  <c r="D41" i="6" a="1"/>
  <c r="D41" i="6" s="1"/>
  <c r="D27" i="6" a="1"/>
  <c r="D27" i="6" s="1"/>
  <c r="D13" i="6" a="1"/>
  <c r="D13" i="6" s="1"/>
  <c r="D129" i="6" a="1"/>
  <c r="D129" i="6" s="1"/>
  <c r="D115" i="6" a="1"/>
  <c r="D115" i="6" s="1"/>
  <c r="D101" i="6" a="1"/>
  <c r="D101" i="6" s="1"/>
  <c r="D87" i="6" a="1"/>
  <c r="D87" i="6" s="1"/>
  <c r="D59" i="6" a="1"/>
  <c r="D59" i="6" s="1"/>
  <c r="D45" i="6" a="1"/>
  <c r="D45" i="6" s="1"/>
  <c r="D31" i="6" a="1"/>
  <c r="D31" i="6" s="1"/>
  <c r="D17" i="6" a="1"/>
  <c r="D17" i="6" s="1"/>
  <c r="D96" i="6" a="1"/>
  <c r="D96" i="6" s="1"/>
  <c r="D52" i="6" a="1"/>
  <c r="D52" i="6" s="1"/>
  <c r="D126" i="6" a="1"/>
  <c r="D126" i="6" s="1"/>
  <c r="D112" i="6" a="1"/>
  <c r="D112" i="6" s="1"/>
  <c r="D84" i="6" a="1"/>
  <c r="D84" i="6" s="1"/>
  <c r="D28" i="6" a="1"/>
  <c r="D28" i="6" s="1"/>
  <c r="D14" i="6" a="1"/>
  <c r="D14" i="6" s="1"/>
  <c r="D116" i="6" a="1"/>
  <c r="D116" i="6" s="1"/>
  <c r="D102" i="6" a="1"/>
  <c r="D102" i="6" s="1"/>
  <c r="D88" i="6" a="1"/>
  <c r="D88" i="6" s="1"/>
  <c r="D60" i="6" a="1"/>
  <c r="D60" i="6" s="1"/>
  <c r="D46" i="6" a="1"/>
  <c r="D46" i="6" s="1"/>
  <c r="D32" i="6" a="1"/>
  <c r="D32" i="6" s="1"/>
  <c r="D18" i="6" a="1"/>
  <c r="D18" i="6" s="1"/>
  <c r="D141" i="6" a="1"/>
  <c r="D141" i="6" s="1"/>
  <c r="D6" i="6" a="1"/>
  <c r="D6" i="6" s="1"/>
  <c r="D128" i="6" a="1"/>
  <c r="D128" i="6" s="1"/>
  <c r="D114" i="6" a="1"/>
  <c r="D114" i="6" s="1"/>
  <c r="D100" i="6" a="1"/>
  <c r="D100" i="6" s="1"/>
  <c r="D86" i="6" a="1"/>
  <c r="D86" i="6" s="1"/>
  <c r="D72" i="6" a="1"/>
  <c r="D72" i="6" s="1"/>
  <c r="D58" i="6" a="1"/>
  <c r="D58" i="6" s="1"/>
  <c r="D44" i="6" a="1"/>
  <c r="D44" i="6" s="1"/>
  <c r="D30" i="6" a="1"/>
  <c r="D30" i="6" s="1"/>
  <c r="D16" i="6" a="1"/>
  <c r="D16" i="6" s="1"/>
  <c r="D138" i="6" a="1"/>
  <c r="D138" i="6" s="1"/>
  <c r="D26" i="6" a="1"/>
  <c r="D26" i="6" s="1"/>
  <c r="D12" i="6" a="1"/>
  <c r="D12" i="6" s="1"/>
  <c r="D110" i="5" a="1"/>
  <c r="D110" i="5" s="1"/>
  <c r="D69" i="5" a="1"/>
  <c r="D69" i="5" s="1"/>
  <c r="D27" i="5" a="1"/>
  <c r="D27" i="5" s="1"/>
  <c r="D139" i="5" a="1"/>
  <c r="D139" i="5" s="1"/>
  <c r="D54" i="5" a="1"/>
  <c r="D54" i="5" s="1"/>
  <c r="D12" i="5" a="1"/>
  <c r="D12" i="5" s="1"/>
  <c r="D124" i="5" a="1"/>
  <c r="D124" i="5" s="1"/>
  <c r="D83" i="5" a="1"/>
  <c r="D83" i="5" s="1"/>
  <c r="D137" i="5" a="1"/>
  <c r="D137" i="5" s="1"/>
  <c r="D123" i="5" a="1"/>
  <c r="D123" i="5" s="1"/>
  <c r="D109" i="5" a="1"/>
  <c r="D109" i="5" s="1"/>
  <c r="D95" i="5" a="1"/>
  <c r="D95" i="5" s="1"/>
  <c r="D81" i="5" a="1"/>
  <c r="D81" i="5" s="1"/>
  <c r="D67" i="5" a="1"/>
  <c r="D67" i="5" s="1"/>
  <c r="D53" i="5" a="1"/>
  <c r="D53" i="5" s="1"/>
  <c r="D39" i="5" a="1"/>
  <c r="D39" i="5" s="1"/>
  <c r="D25" i="5" a="1"/>
  <c r="D25" i="5" s="1"/>
  <c r="D51" i="5" a="1"/>
  <c r="D51" i="5" s="1"/>
  <c r="D37" i="5" a="1"/>
  <c r="D37" i="5" s="1"/>
  <c r="D23" i="5" a="1"/>
  <c r="D23" i="5" s="1"/>
  <c r="D122" i="5" a="1"/>
  <c r="D122" i="5" s="1"/>
  <c r="D135" i="5" a="1"/>
  <c r="D135" i="5" s="1"/>
  <c r="D121" i="5" a="1"/>
  <c r="D121" i="5" s="1"/>
  <c r="D107" i="5" a="1"/>
  <c r="D107" i="5" s="1"/>
  <c r="D93" i="5" a="1"/>
  <c r="D93" i="5" s="1"/>
  <c r="D79" i="5" a="1"/>
  <c r="D79" i="5" s="1"/>
  <c r="D133" i="5" a="1"/>
  <c r="D133" i="5" s="1"/>
  <c r="D119" i="5" a="1"/>
  <c r="D119" i="5" s="1"/>
  <c r="D105" i="5" a="1"/>
  <c r="D105" i="5" s="1"/>
  <c r="D91" i="5" a="1"/>
  <c r="D91" i="5" s="1"/>
  <c r="D77" i="5" a="1"/>
  <c r="D77" i="5" s="1"/>
  <c r="D63" i="5" a="1"/>
  <c r="D63" i="5" s="1"/>
  <c r="D49" i="5" a="1"/>
  <c r="D49" i="5" s="1"/>
  <c r="D35" i="5" a="1"/>
  <c r="D35" i="5" s="1"/>
  <c r="D21" i="5" a="1"/>
  <c r="D21" i="5" s="1"/>
  <c r="D136" i="5" a="1"/>
  <c r="D136" i="5" s="1"/>
  <c r="D80" i="5" a="1"/>
  <c r="D80" i="5" s="1"/>
  <c r="D66" i="5" a="1"/>
  <c r="D66" i="5" s="1"/>
  <c r="D52" i="5" a="1"/>
  <c r="D52" i="5" s="1"/>
  <c r="D38" i="5" a="1"/>
  <c r="D38" i="5" s="1"/>
  <c r="D97" i="5" a="1"/>
  <c r="D97" i="5" s="1"/>
  <c r="D149" i="5" a="1"/>
  <c r="D149" i="5" s="1"/>
  <c r="D144" i="5" a="1"/>
  <c r="D144" i="5" s="1"/>
  <c r="D142" i="5" a="1"/>
  <c r="D142" i="5" s="1"/>
  <c r="D128" i="5" a="1"/>
  <c r="D128" i="5" s="1"/>
  <c r="D114" i="5" a="1"/>
  <c r="D114" i="5" s="1"/>
  <c r="D100" i="5" a="1"/>
  <c r="D100" i="5" s="1"/>
  <c r="D86" i="5" a="1"/>
  <c r="D86" i="5" s="1"/>
  <c r="D72" i="5" a="1"/>
  <c r="D72" i="5" s="1"/>
  <c r="D58" i="5" a="1"/>
  <c r="D58" i="5" s="1"/>
  <c r="D44" i="5" a="1"/>
  <c r="D44" i="5" s="1"/>
  <c r="D30" i="5" a="1"/>
  <c r="D30" i="5" s="1"/>
  <c r="D16" i="5" a="1"/>
  <c r="D16" i="5" s="1"/>
  <c r="D146" i="4" a="1"/>
  <c r="D146" i="4" s="1"/>
  <c r="D19" i="4" a="1"/>
  <c r="D19" i="4" s="1"/>
  <c r="D121" i="4" a="1"/>
  <c r="D121" i="4" s="1"/>
  <c r="D107" i="4" a="1"/>
  <c r="D107" i="4" s="1"/>
  <c r="D93" i="4" a="1"/>
  <c r="D93" i="4" s="1"/>
  <c r="D79" i="4" a="1"/>
  <c r="D79" i="4" s="1"/>
  <c r="D65" i="4" a="1"/>
  <c r="D65" i="4" s="1"/>
  <c r="D51" i="4" a="1"/>
  <c r="D51" i="4" s="1"/>
  <c r="D37" i="4" a="1"/>
  <c r="D37" i="4" s="1"/>
  <c r="D23" i="4" a="1"/>
  <c r="D23" i="4" s="1"/>
  <c r="D9" i="4" a="1"/>
  <c r="D9" i="4" s="1"/>
  <c r="D135" i="4" a="1"/>
  <c r="D135" i="4" s="1"/>
  <c r="D139" i="4" a="1"/>
  <c r="D139" i="4" s="1"/>
  <c r="D125" i="4" a="1"/>
  <c r="D125" i="4" s="1"/>
  <c r="D111" i="4" a="1"/>
  <c r="D111" i="4" s="1"/>
  <c r="D97" i="4" a="1"/>
  <c r="D97" i="4" s="1"/>
  <c r="D83" i="4" a="1"/>
  <c r="D83" i="4" s="1"/>
  <c r="D69" i="4" a="1"/>
  <c r="D69" i="4" s="1"/>
  <c r="D55" i="4" a="1"/>
  <c r="D55" i="4" s="1"/>
  <c r="D41" i="4" a="1"/>
  <c r="D41" i="4" s="1"/>
  <c r="D27" i="4" a="1"/>
  <c r="D27" i="4" s="1"/>
  <c r="D89" i="4" a="1"/>
  <c r="D89" i="4" s="1"/>
  <c r="D122" i="4" a="1"/>
  <c r="D122" i="4" s="1"/>
  <c r="D108" i="4" a="1"/>
  <c r="D108" i="4" s="1"/>
  <c r="D94" i="4" a="1"/>
  <c r="D94" i="4" s="1"/>
  <c r="D80" i="4" a="1"/>
  <c r="D80" i="4" s="1"/>
  <c r="D66" i="4" a="1"/>
  <c r="D66" i="4" s="1"/>
  <c r="D52" i="4" a="1"/>
  <c r="D52" i="4" s="1"/>
  <c r="D38" i="4" a="1"/>
  <c r="D38" i="4" s="1"/>
  <c r="D24" i="4" a="1"/>
  <c r="D24" i="4" s="1"/>
  <c r="D10" i="4" a="1"/>
  <c r="D10" i="4" s="1"/>
  <c r="D133" i="4" a="1"/>
  <c r="D133" i="4" s="1"/>
  <c r="D119" i="4" a="1"/>
  <c r="D119" i="4" s="1"/>
  <c r="D105" i="4" a="1"/>
  <c r="D105" i="4" s="1"/>
  <c r="D91" i="4" a="1"/>
  <c r="D91" i="4" s="1"/>
  <c r="D77" i="4" a="1"/>
  <c r="D77" i="4" s="1"/>
  <c r="D63" i="4" a="1"/>
  <c r="D63" i="4" s="1"/>
  <c r="D49" i="4" a="1"/>
  <c r="D49" i="4" s="1"/>
  <c r="D21" i="4" a="1"/>
  <c r="D21" i="4" s="1"/>
  <c r="D7" i="4" a="1"/>
  <c r="D7" i="4" s="1"/>
  <c r="D147" i="7" a="1"/>
  <c r="D147" i="7" s="1"/>
  <c r="D138" i="7" a="1"/>
  <c r="D138" i="7" s="1"/>
  <c r="D114" i="7" a="1"/>
  <c r="D114" i="7" s="1"/>
  <c r="D100" i="7" a="1"/>
  <c r="D100" i="7" s="1"/>
  <c r="D58" i="7" a="1"/>
  <c r="D58" i="7" s="1"/>
  <c r="D44" i="7" a="1"/>
  <c r="D44" i="7" s="1"/>
  <c r="D97" i="7" a="1"/>
  <c r="D97" i="7" s="1"/>
  <c r="D83" i="7" a="1"/>
  <c r="D83" i="7" s="1"/>
  <c r="D27" i="7" a="1"/>
  <c r="D27" i="7" s="1"/>
  <c r="D86" i="7" a="1"/>
  <c r="D86" i="7" s="1"/>
  <c r="D123" i="7" a="1"/>
  <c r="D123" i="7" s="1"/>
  <c r="D95" i="7" a="1"/>
  <c r="D95" i="7" s="1"/>
  <c r="D81" i="7" a="1"/>
  <c r="D81" i="7" s="1"/>
  <c r="D67" i="7" a="1"/>
  <c r="D67" i="7" s="1"/>
  <c r="D39" i="7" a="1"/>
  <c r="D39" i="7" s="1"/>
  <c r="D25" i="7" a="1"/>
  <c r="D25" i="7" s="1"/>
  <c r="D11" i="7" a="1"/>
  <c r="D11" i="7" s="1"/>
  <c r="D103" i="7" a="1"/>
  <c r="D103" i="7" s="1"/>
  <c r="D89" i="7" a="1"/>
  <c r="D89" i="7" s="1"/>
  <c r="D47" i="7" a="1"/>
  <c r="D47" i="7" s="1"/>
  <c r="D33" i="7" a="1"/>
  <c r="D33" i="7" s="1"/>
  <c r="D115" i="7" a="1"/>
  <c r="D115" i="7" s="1"/>
  <c r="D101" i="7" a="1"/>
  <c r="D101" i="7" s="1"/>
  <c r="D87" i="7" a="1"/>
  <c r="D87" i="7" s="1"/>
  <c r="D59" i="7" a="1"/>
  <c r="D59" i="7" s="1"/>
  <c r="D45" i="7" a="1"/>
  <c r="D45" i="7" s="1"/>
  <c r="D31" i="7" a="1"/>
  <c r="D31" i="7" s="1"/>
  <c r="D41" i="7" a="1"/>
  <c r="D41" i="7" s="1"/>
  <c r="D82" i="7" a="1"/>
  <c r="D82" i="7" s="1"/>
  <c r="D26" i="7" a="1"/>
  <c r="D26" i="7" s="1"/>
  <c r="D96" i="7" a="1"/>
  <c r="D96" i="7" s="1"/>
  <c r="D120" i="6" a="1"/>
  <c r="D120" i="6" s="1"/>
  <c r="D92" i="6" a="1"/>
  <c r="D92" i="6" s="1"/>
  <c r="D78" i="6" a="1"/>
  <c r="D78" i="6" s="1"/>
  <c r="D64" i="6" a="1"/>
  <c r="D64" i="6" s="1"/>
  <c r="D36" i="6" a="1"/>
  <c r="D36" i="6" s="1"/>
  <c r="D22" i="6" a="1"/>
  <c r="D22" i="6" s="1"/>
  <c r="D8" i="6" a="1"/>
  <c r="D8" i="6" s="1"/>
  <c r="D127" i="6" a="1"/>
  <c r="D127" i="6" s="1"/>
  <c r="D98" i="6" a="1"/>
  <c r="D98" i="6" s="1"/>
  <c r="D70" i="6" a="1"/>
  <c r="D70" i="6" s="1"/>
  <c r="D56" i="6" a="1"/>
  <c r="D56" i="6" s="1"/>
  <c r="D42" i="6" a="1"/>
  <c r="D42" i="6" s="1"/>
  <c r="D124" i="6" a="1"/>
  <c r="D124" i="6" s="1"/>
  <c r="D110" i="6" a="1"/>
  <c r="D110" i="6" s="1"/>
  <c r="D82" i="6" a="1"/>
  <c r="D82" i="6" s="1"/>
  <c r="D68" i="6" a="1"/>
  <c r="D68" i="6" s="1"/>
  <c r="D54" i="6" a="1"/>
  <c r="D54" i="6" s="1"/>
  <c r="D40" i="6" a="1"/>
  <c r="D40" i="6" s="1"/>
  <c r="D95" i="6" a="1"/>
  <c r="D95" i="6" s="1"/>
  <c r="D129" i="5" a="1"/>
  <c r="D129" i="5" s="1"/>
  <c r="D115" i="5" a="1"/>
  <c r="D115" i="5" s="1"/>
  <c r="D101" i="5" a="1"/>
  <c r="D101" i="5" s="1"/>
  <c r="D87" i="5" a="1"/>
  <c r="D87" i="5" s="1"/>
  <c r="D73" i="5" a="1"/>
  <c r="D73" i="5" s="1"/>
  <c r="D59" i="5" a="1"/>
  <c r="D59" i="5" s="1"/>
  <c r="D45" i="5" a="1"/>
  <c r="D45" i="5" s="1"/>
  <c r="D31" i="5" a="1"/>
  <c r="D31" i="5" s="1"/>
  <c r="D17" i="5" a="1"/>
  <c r="D17" i="5" s="1"/>
  <c r="D131" i="5" a="1"/>
  <c r="D131" i="5" s="1"/>
  <c r="D117" i="5" a="1"/>
  <c r="D117" i="5" s="1"/>
  <c r="D103" i="5" a="1"/>
  <c r="D103" i="5" s="1"/>
  <c r="D89" i="5" a="1"/>
  <c r="D89" i="5" s="1"/>
  <c r="D75" i="5" a="1"/>
  <c r="D75" i="5" s="1"/>
  <c r="D61" i="5" a="1"/>
  <c r="D61" i="5" s="1"/>
  <c r="D47" i="5" a="1"/>
  <c r="D47" i="5" s="1"/>
  <c r="D33" i="5" a="1"/>
  <c r="D33" i="5" s="1"/>
  <c r="D19" i="5" a="1"/>
  <c r="D19" i="5" s="1"/>
  <c r="D130" i="5" a="1"/>
  <c r="D130" i="5" s="1"/>
  <c r="D116" i="5" a="1"/>
  <c r="D116" i="5" s="1"/>
  <c r="D102" i="5" a="1"/>
  <c r="D102" i="5" s="1"/>
  <c r="D88" i="5" a="1"/>
  <c r="D88" i="5" s="1"/>
  <c r="D74" i="5" a="1"/>
  <c r="D74" i="5" s="1"/>
  <c r="D60" i="5" a="1"/>
  <c r="D60" i="5" s="1"/>
  <c r="D46" i="5" a="1"/>
  <c r="D46" i="5" s="1"/>
  <c r="D32" i="5" a="1"/>
  <c r="D32" i="5" s="1"/>
  <c r="D18" i="5" a="1"/>
  <c r="D18" i="5" s="1"/>
  <c r="D65" i="5" a="1"/>
  <c r="D65" i="5" s="1"/>
  <c r="D134" i="5" a="1"/>
  <c r="D134" i="5" s="1"/>
  <c r="D120" i="5" a="1"/>
  <c r="D120" i="5" s="1"/>
  <c r="D106" i="5" a="1"/>
  <c r="D106" i="5" s="1"/>
  <c r="D92" i="5" a="1"/>
  <c r="D92" i="5" s="1"/>
  <c r="D78" i="5" a="1"/>
  <c r="D78" i="5" s="1"/>
  <c r="D50" i="5" a="1"/>
  <c r="D50" i="5" s="1"/>
  <c r="D36" i="5" a="1"/>
  <c r="D36" i="5" s="1"/>
  <c r="D22" i="5" a="1"/>
  <c r="D22" i="5" s="1"/>
  <c r="D110" i="4" a="1"/>
  <c r="D110" i="4" s="1"/>
  <c r="D96" i="4" a="1"/>
  <c r="D96" i="4" s="1"/>
  <c r="D82" i="4" a="1"/>
  <c r="D82" i="4" s="1"/>
  <c r="D54" i="4" a="1"/>
  <c r="D54" i="4" s="1"/>
  <c r="D40" i="4" a="1"/>
  <c r="D40" i="4" s="1"/>
  <c r="D26" i="4" a="1"/>
  <c r="D26" i="4" s="1"/>
  <c r="D120" i="4" a="1"/>
  <c r="D120" i="4" s="1"/>
  <c r="D106" i="4" a="1"/>
  <c r="D106" i="4" s="1"/>
  <c r="D92" i="4" a="1"/>
  <c r="D92" i="4" s="1"/>
  <c r="D64" i="4" a="1"/>
  <c r="D64" i="4" s="1"/>
  <c r="D50" i="4" a="1"/>
  <c r="D50" i="4" s="1"/>
  <c r="D36" i="4" a="1"/>
  <c r="D36" i="4" s="1"/>
  <c r="D8" i="4" a="1"/>
  <c r="D8" i="4" s="1"/>
  <c r="D6" i="4" a="1"/>
  <c r="D6" i="4" s="1"/>
  <c r="D22" i="4" a="1"/>
  <c r="D22" i="4" s="1"/>
  <c r="D131" i="4" a="1"/>
  <c r="D131" i="4" s="1"/>
  <c r="D117" i="4" a="1"/>
  <c r="D117" i="4" s="1"/>
  <c r="D103" i="4" a="1"/>
  <c r="D103" i="4" s="1"/>
  <c r="D75" i="4" a="1"/>
  <c r="D75" i="4" s="1"/>
  <c r="D61" i="4" a="1"/>
  <c r="D61" i="4" s="1"/>
  <c r="D47" i="4" a="1"/>
  <c r="D47" i="4" s="1"/>
  <c r="D13" i="4" a="1"/>
  <c r="D13" i="4" s="1"/>
  <c r="D33" i="4" a="1"/>
  <c r="D33" i="4" s="1"/>
  <c r="D88" i="4" a="1"/>
  <c r="D88" i="4" s="1"/>
  <c r="H143" i="3" a="1"/>
  <c r="H143" i="3" s="1"/>
  <c r="F135" i="3" a="1"/>
  <c r="F135" i="3" s="1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H134" i="3" a="1"/>
  <c r="H134" i="3" s="1"/>
  <c r="H135" i="3" a="1"/>
  <c r="H135" i="3" s="1"/>
  <c r="H136" i="3" a="1"/>
  <c r="H136" i="3" s="1"/>
  <c r="H137" i="3" a="1"/>
  <c r="H137" i="3" s="1"/>
  <c r="H138" i="3" a="1"/>
  <c r="H138" i="3" s="1"/>
  <c r="F139" i="3" a="1"/>
  <c r="F139" i="3" s="1"/>
  <c r="F140" i="3" a="1"/>
  <c r="F140" i="3" s="1"/>
  <c r="F142" i="3" a="1"/>
  <c r="F142" i="3" s="1"/>
  <c r="F143" i="3" a="1"/>
  <c r="F143" i="3" s="1"/>
  <c r="F144" i="3" a="1"/>
  <c r="F144" i="3" s="1"/>
  <c r="H146" i="3" a="1"/>
  <c r="H146" i="3" s="1"/>
  <c r="H147" i="3" a="1"/>
  <c r="H147" i="3" s="1"/>
  <c r="H148" i="3" a="1"/>
  <c r="H148" i="3" s="1"/>
  <c r="H149" i="3" a="1"/>
  <c r="H149" i="3" s="1"/>
  <c r="C6" i="3"/>
  <c r="B6" i="3"/>
  <c r="I14" i="22"/>
  <c r="H14" i="22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E146" i="8" a="1"/>
  <c r="E146" i="8" s="1"/>
  <c r="E147" i="8" a="1"/>
  <c r="E147" i="8" s="1"/>
  <c r="E148" i="8" a="1"/>
  <c r="E148" i="8" s="1"/>
  <c r="E149" i="8" a="1"/>
  <c r="E149" i="8" s="1"/>
  <c r="E150" i="8" a="1"/>
  <c r="E150" i="8" s="1"/>
  <c r="E151" i="8" a="1"/>
  <c r="E151" i="8" s="1"/>
  <c r="E152" i="8" a="1"/>
  <c r="E152" i="8" s="1"/>
  <c r="E153" i="8" a="1"/>
  <c r="E153" i="8" s="1"/>
  <c r="E154" i="8" a="1"/>
  <c r="E154" i="8" s="1"/>
  <c r="E155" i="8" a="1"/>
  <c r="E155" i="8" s="1"/>
  <c r="E156" i="8" a="1"/>
  <c r="E156" i="8" s="1"/>
  <c r="E157" i="8" a="1"/>
  <c r="E157" i="8" s="1"/>
  <c r="E158" i="8" a="1"/>
  <c r="E158" i="8" s="1"/>
  <c r="E159" i="8" a="1"/>
  <c r="E159" i="8" s="1"/>
  <c r="E160" i="8" a="1"/>
  <c r="E160" i="8" s="1"/>
  <c r="E161" i="8" a="1"/>
  <c r="E161" i="8" s="1"/>
  <c r="E162" i="8" a="1"/>
  <c r="E162" i="8" s="1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150" i="2"/>
  <c r="B151" i="2"/>
  <c r="B152" i="2"/>
  <c r="B153" i="2"/>
  <c r="B154" i="2"/>
  <c r="B155" i="2"/>
  <c r="B156" i="2"/>
  <c r="B157" i="2"/>
  <c r="B158" i="2"/>
  <c r="B159" i="2"/>
  <c r="B160" i="2"/>
  <c r="B6" i="2"/>
  <c r="J117" i="1"/>
  <c r="J129" i="1"/>
  <c r="J130" i="1" s="1"/>
  <c r="J131" i="1" s="1"/>
  <c r="G61" i="1"/>
  <c r="E70" i="1"/>
  <c r="E71" i="1"/>
  <c r="E72" i="1"/>
  <c r="E73" i="1"/>
  <c r="E74" i="1"/>
  <c r="E75" i="1"/>
  <c r="E76" i="1"/>
  <c r="E77" i="1"/>
  <c r="G77" i="1" s="1"/>
  <c r="E78" i="1"/>
  <c r="E79" i="1"/>
  <c r="E80" i="1"/>
  <c r="E81" i="1"/>
  <c r="E82" i="1"/>
  <c r="E83" i="1"/>
  <c r="E84" i="1"/>
  <c r="E85" i="1"/>
  <c r="G85" i="1" s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6" i="1"/>
  <c r="G6" i="1" s="1"/>
  <c r="J132" i="1"/>
  <c r="G69" i="1"/>
  <c r="K147" i="1" a="1"/>
  <c r="K147" i="1" s="1"/>
  <c r="J138" i="1"/>
  <c r="Z417" i="22"/>
  <c r="Z418" i="22" s="1"/>
  <c r="Z419" i="22" s="1"/>
  <c r="Z420" i="22" s="1"/>
  <c r="Z421" i="22" s="1"/>
  <c r="Z422" i="22" s="1"/>
  <c r="I16" i="22"/>
  <c r="J8" i="23" s="1"/>
  <c r="I15" i="22"/>
  <c r="I8" i="23" s="1"/>
  <c r="I20" i="23"/>
  <c r="J20" i="23"/>
  <c r="H20" i="23"/>
  <c r="H14" i="23"/>
  <c r="K14" i="23" s="1"/>
  <c r="H8" i="23"/>
  <c r="H18" i="23"/>
  <c r="I18" i="23"/>
  <c r="J18" i="23"/>
  <c r="H19" i="23"/>
  <c r="I19" i="23"/>
  <c r="J19" i="23"/>
  <c r="I17" i="23"/>
  <c r="J17" i="23"/>
  <c r="H17" i="23"/>
  <c r="J16" i="23"/>
  <c r="I15" i="23"/>
  <c r="H13" i="23"/>
  <c r="I13" i="23"/>
  <c r="J13" i="23"/>
  <c r="I12" i="23"/>
  <c r="J12" i="23"/>
  <c r="H12" i="23"/>
  <c r="E33" i="20"/>
  <c r="E26" i="20"/>
  <c r="E27" i="20"/>
  <c r="E28" i="20"/>
  <c r="E29" i="20"/>
  <c r="E30" i="20"/>
  <c r="E31" i="20"/>
  <c r="E32" i="20"/>
  <c r="E25" i="20"/>
  <c r="E24" i="20"/>
  <c r="S13" i="21"/>
  <c r="S14" i="21"/>
  <c r="S15" i="21"/>
  <c r="S16" i="21"/>
  <c r="S17" i="21"/>
  <c r="S18" i="21"/>
  <c r="Q8" i="21"/>
  <c r="R8" i="21"/>
  <c r="Q9" i="21"/>
  <c r="R9" i="21"/>
  <c r="Q10" i="21"/>
  <c r="R10" i="21"/>
  <c r="Q11" i="21"/>
  <c r="R11" i="21"/>
  <c r="Q12" i="21"/>
  <c r="R12" i="21"/>
  <c r="G88" i="1" l="1"/>
  <c r="F149" i="3" a="1"/>
  <c r="F149" i="3" s="1"/>
  <c r="H145" i="3" a="1"/>
  <c r="H145" i="3" s="1"/>
  <c r="F148" i="3" a="1"/>
  <c r="F148" i="3" s="1"/>
  <c r="F138" i="3" a="1"/>
  <c r="F138" i="3" s="1"/>
  <c r="F137" i="3" a="1"/>
  <c r="F137" i="3" s="1"/>
  <c r="F147" i="3" a="1"/>
  <c r="F147" i="3" s="1"/>
  <c r="F141" i="3" a="1"/>
  <c r="F141" i="3" s="1"/>
  <c r="F136" i="3" a="1"/>
  <c r="F136" i="3" s="1"/>
  <c r="D144" i="8"/>
  <c r="E144" i="8" s="1" a="1"/>
  <c r="E144" i="8" s="1"/>
  <c r="G53" i="1"/>
  <c r="G93" i="1"/>
  <c r="F134" i="3" a="1"/>
  <c r="F134" i="3" s="1"/>
  <c r="H144" i="3" a="1"/>
  <c r="H144" i="3" s="1"/>
  <c r="F146" i="3" a="1"/>
  <c r="F146" i="3" s="1"/>
  <c r="H142" i="3" a="1"/>
  <c r="H142" i="3" s="1"/>
  <c r="H141" i="3" a="1"/>
  <c r="H141" i="3" s="1"/>
  <c r="F145" i="3" a="1"/>
  <c r="F145" i="3" s="1"/>
  <c r="H140" i="3" a="1"/>
  <c r="H140" i="3" s="1"/>
  <c r="H139" i="3" a="1"/>
  <c r="H139" i="3" s="1"/>
  <c r="G120" i="1"/>
  <c r="G125" i="1"/>
  <c r="G117" i="1"/>
  <c r="G109" i="1"/>
  <c r="G101" i="1"/>
  <c r="G112" i="1"/>
  <c r="G104" i="1"/>
  <c r="G96" i="1"/>
  <c r="D146" i="2" a="1"/>
  <c r="D146" i="2" s="1"/>
  <c r="D138" i="2" a="1"/>
  <c r="D138" i="2" s="1"/>
  <c r="D129" i="2" a="1"/>
  <c r="D129" i="2" s="1"/>
  <c r="D143" i="2" a="1"/>
  <c r="D143" i="2" s="1"/>
  <c r="D135" i="2" a="1"/>
  <c r="D135" i="2" s="1"/>
  <c r="G123" i="1"/>
  <c r="G115" i="1"/>
  <c r="G107" i="1"/>
  <c r="G99" i="1"/>
  <c r="G91" i="1"/>
  <c r="G83" i="1"/>
  <c r="G75" i="1"/>
  <c r="G67" i="1"/>
  <c r="G59" i="1"/>
  <c r="G51" i="1"/>
  <c r="G11" i="1"/>
  <c r="G34" i="1"/>
  <c r="G80" i="1"/>
  <c r="G72" i="1"/>
  <c r="G64" i="1"/>
  <c r="G56" i="1"/>
  <c r="D148" i="2" a="1"/>
  <c r="D148" i="2" s="1"/>
  <c r="D140" i="2" a="1"/>
  <c r="D140" i="2" s="1"/>
  <c r="G124" i="1"/>
  <c r="G116" i="1"/>
  <c r="G108" i="1"/>
  <c r="G100" i="1"/>
  <c r="G92" i="1"/>
  <c r="G84" i="1"/>
  <c r="G76" i="1"/>
  <c r="G68" i="1"/>
  <c r="G60" i="1"/>
  <c r="G52" i="1"/>
  <c r="D147" i="2" a="1"/>
  <c r="D147" i="2" s="1"/>
  <c r="G122" i="1"/>
  <c r="G114" i="1"/>
  <c r="G106" i="1"/>
  <c r="G98" i="1"/>
  <c r="G90" i="1"/>
  <c r="G82" i="1"/>
  <c r="G74" i="1"/>
  <c r="G66" i="1"/>
  <c r="G58" i="1"/>
  <c r="G50" i="1"/>
  <c r="D145" i="2" a="1"/>
  <c r="D145" i="2" s="1"/>
  <c r="D137" i="2" a="1"/>
  <c r="D137" i="2" s="1"/>
  <c r="G121" i="1"/>
  <c r="G113" i="1"/>
  <c r="G105" i="1"/>
  <c r="G97" i="1"/>
  <c r="G89" i="1"/>
  <c r="G81" i="1"/>
  <c r="G73" i="1"/>
  <c r="G65" i="1"/>
  <c r="G57" i="1"/>
  <c r="G49" i="1"/>
  <c r="G41" i="1"/>
  <c r="G25" i="1"/>
  <c r="G17" i="1"/>
  <c r="G9" i="1"/>
  <c r="D130" i="2" a="1"/>
  <c r="D130" i="2" s="1"/>
  <c r="D144" i="2" a="1"/>
  <c r="D144" i="2" s="1"/>
  <c r="D136" i="2" a="1"/>
  <c r="D136" i="2" s="1"/>
  <c r="G119" i="1"/>
  <c r="G111" i="1"/>
  <c r="G103" i="1"/>
  <c r="G95" i="1"/>
  <c r="G87" i="1"/>
  <c r="G79" i="1"/>
  <c r="G71" i="1"/>
  <c r="G63" i="1"/>
  <c r="K132" i="1" a="1"/>
  <c r="K132" i="1" s="1"/>
  <c r="G39" i="1"/>
  <c r="G31" i="1"/>
  <c r="G23" i="1"/>
  <c r="G16" i="1"/>
  <c r="D128" i="2" a="1"/>
  <c r="D128" i="2" s="1"/>
  <c r="D142" i="2" a="1"/>
  <c r="D142" i="2" s="1"/>
  <c r="D134" i="2" a="1"/>
  <c r="D134" i="2" s="1"/>
  <c r="G126" i="1"/>
  <c r="G118" i="1"/>
  <c r="G110" i="1"/>
  <c r="G102" i="1"/>
  <c r="G94" i="1"/>
  <c r="G86" i="1"/>
  <c r="G78" i="1"/>
  <c r="G70" i="1"/>
  <c r="G62" i="1"/>
  <c r="G54" i="1"/>
  <c r="G46" i="1"/>
  <c r="G38" i="1"/>
  <c r="G30" i="1"/>
  <c r="G22" i="1"/>
  <c r="G14" i="1"/>
  <c r="D149" i="2" a="1"/>
  <c r="D149" i="2" s="1"/>
  <c r="D141" i="2" a="1"/>
  <c r="D141" i="2" s="1"/>
  <c r="D133" i="2" a="1"/>
  <c r="D133" i="2" s="1"/>
  <c r="D131" i="2" a="1"/>
  <c r="D131" i="2" s="1"/>
  <c r="J12" i="2"/>
  <c r="K144" i="1" a="1"/>
  <c r="K144" i="1" s="1"/>
  <c r="G55" i="1"/>
  <c r="G44" i="1"/>
  <c r="G36" i="1"/>
  <c r="G28" i="1"/>
  <c r="G20" i="1"/>
  <c r="G12" i="1"/>
  <c r="J135" i="1"/>
  <c r="J136" i="1" s="1"/>
  <c r="G43" i="1"/>
  <c r="G35" i="1"/>
  <c r="G27" i="1"/>
  <c r="G19" i="1"/>
  <c r="G42" i="1"/>
  <c r="G18" i="1"/>
  <c r="G10" i="1"/>
  <c r="D139" i="2" a="1"/>
  <c r="D139" i="2" s="1"/>
  <c r="D132" i="2" a="1"/>
  <c r="D132" i="2" s="1"/>
  <c r="D127" i="2" a="1"/>
  <c r="D127" i="2" s="1"/>
  <c r="D126" i="2" a="1"/>
  <c r="D126" i="2" s="1"/>
  <c r="G33" i="1"/>
  <c r="G26" i="1"/>
  <c r="G7" i="1"/>
  <c r="J120" i="1"/>
  <c r="J121" i="1" s="1"/>
  <c r="J122" i="1" s="1"/>
  <c r="G45" i="1"/>
  <c r="G37" i="1"/>
  <c r="G29" i="1"/>
  <c r="G21" i="1"/>
  <c r="G13" i="1"/>
  <c r="G8" i="1"/>
  <c r="G48" i="1"/>
  <c r="G40" i="1"/>
  <c r="G32" i="1"/>
  <c r="G24" i="1"/>
  <c r="G47" i="1"/>
  <c r="G15" i="1"/>
  <c r="J139" i="1"/>
  <c r="J140" i="1"/>
  <c r="K141" i="1" s="1" a="1"/>
  <c r="K141" i="1" s="1"/>
  <c r="J133" i="1"/>
  <c r="J134" i="1"/>
  <c r="J123" i="1"/>
  <c r="J124" i="1" s="1"/>
  <c r="J125" i="1" s="1"/>
  <c r="J126" i="1"/>
  <c r="J128" i="1" s="1"/>
  <c r="K15" i="23"/>
  <c r="K13" i="23"/>
  <c r="K19" i="23"/>
  <c r="K16" i="23"/>
  <c r="K12" i="23"/>
  <c r="K17" i="23"/>
  <c r="S10" i="21"/>
  <c r="S9" i="21"/>
  <c r="K18" i="23"/>
  <c r="S11" i="21"/>
  <c r="S12" i="21"/>
  <c r="S8" i="21"/>
  <c r="I10" i="7"/>
  <c r="K12" i="6"/>
  <c r="J12" i="5"/>
  <c r="I14" i="4"/>
  <c r="O14" i="3"/>
  <c r="N14" i="3"/>
  <c r="N17" i="8"/>
  <c r="N18" i="8"/>
  <c r="H123" i="3" a="1"/>
  <c r="H123" i="3" s="1"/>
  <c r="F124" i="3" a="1"/>
  <c r="F124" i="3" s="1"/>
  <c r="F125" i="3" a="1"/>
  <c r="F125" i="3" s="1"/>
  <c r="F126" i="3" a="1"/>
  <c r="F126" i="3" s="1"/>
  <c r="F127" i="3" a="1"/>
  <c r="F127" i="3" s="1"/>
  <c r="F128" i="3" a="1"/>
  <c r="F128" i="3" s="1"/>
  <c r="F129" i="3" a="1"/>
  <c r="F129" i="3" s="1"/>
  <c r="F130" i="3" a="1"/>
  <c r="F130" i="3" s="1"/>
  <c r="F131" i="3" a="1"/>
  <c r="F131" i="3" s="1"/>
  <c r="F132" i="3" a="1"/>
  <c r="F132" i="3" s="1"/>
  <c r="F123" i="3" a="1"/>
  <c r="F123" i="3" s="1"/>
  <c r="F112" i="3"/>
  <c r="F113" i="3"/>
  <c r="F114" i="3"/>
  <c r="F115" i="3"/>
  <c r="F116" i="3"/>
  <c r="F117" i="3"/>
  <c r="F118" i="3"/>
  <c r="F119" i="3"/>
  <c r="F120" i="3"/>
  <c r="F121" i="3"/>
  <c r="F122" i="3"/>
  <c r="F111" i="3"/>
  <c r="H132" i="3" a="1"/>
  <c r="H132" i="3" s="1"/>
  <c r="D136" i="8"/>
  <c r="E136" i="8" s="1" a="1"/>
  <c r="E136" i="8" s="1"/>
  <c r="D137" i="8"/>
  <c r="E137" i="8" s="1" a="1"/>
  <c r="E137" i="8" s="1"/>
  <c r="D138" i="8"/>
  <c r="E138" i="8" s="1" a="1"/>
  <c r="E138" i="8" s="1"/>
  <c r="D139" i="8"/>
  <c r="E139" i="8" s="1" a="1"/>
  <c r="E139" i="8" s="1"/>
  <c r="D140" i="8"/>
  <c r="E140" i="8" s="1" a="1"/>
  <c r="E140" i="8" s="1"/>
  <c r="D141" i="8"/>
  <c r="E141" i="8" s="1" a="1"/>
  <c r="E141" i="8" s="1"/>
  <c r="D142" i="8"/>
  <c r="E142" i="8" s="1" a="1"/>
  <c r="E142" i="8" s="1"/>
  <c r="D143" i="8"/>
  <c r="E143" i="8" s="1" a="1"/>
  <c r="E143" i="8" s="1"/>
  <c r="D145" i="8"/>
  <c r="E145" i="8" s="1" a="1"/>
  <c r="E145" i="8" s="1"/>
  <c r="D135" i="8"/>
  <c r="E135" i="8" s="1" a="1"/>
  <c r="E135" i="8" s="1"/>
  <c r="H10" i="21"/>
  <c r="T5" i="20"/>
  <c r="N456" i="22" a="1"/>
  <c r="N456" i="22" s="1"/>
  <c r="P12" i="1"/>
  <c r="AA426" i="22"/>
  <c r="AA427" i="22"/>
  <c r="AA428" i="22"/>
  <c r="AA429" i="22"/>
  <c r="Z430" i="22"/>
  <c r="AA430" i="22"/>
  <c r="Z431" i="22"/>
  <c r="AA431" i="22"/>
  <c r="Z432" i="22"/>
  <c r="AA432" i="22"/>
  <c r="AA433" i="22"/>
  <c r="AA434" i="22"/>
  <c r="Z435" i="22"/>
  <c r="AA435" i="22"/>
  <c r="AA425" i="22"/>
  <c r="AA424" i="22"/>
  <c r="N424" i="22"/>
  <c r="N19" i="8" l="1"/>
  <c r="J137" i="1"/>
  <c r="K138" i="1" s="1" a="1"/>
  <c r="K138" i="1" s="1"/>
  <c r="K135" i="1" a="1"/>
  <c r="K135" i="1" s="1"/>
  <c r="J127" i="1"/>
  <c r="K20" i="23"/>
  <c r="H124" i="3" a="1"/>
  <c r="H124" i="3" s="1"/>
  <c r="H125" i="3" a="1"/>
  <c r="H125" i="3" s="1"/>
  <c r="H126" i="3" a="1"/>
  <c r="H126" i="3" s="1"/>
  <c r="H127" i="3" a="1"/>
  <c r="H127" i="3" s="1"/>
  <c r="H128" i="3" a="1"/>
  <c r="H128" i="3" s="1"/>
  <c r="H129" i="3" a="1"/>
  <c r="H129" i="3" s="1"/>
  <c r="H130" i="3" a="1"/>
  <c r="H130" i="3" s="1"/>
  <c r="H131" i="3" a="1"/>
  <c r="H131" i="3" s="1"/>
  <c r="H133" i="3" a="1"/>
  <c r="H133" i="3" s="1"/>
  <c r="F133" i="3" a="1"/>
  <c r="F133" i="3" s="1"/>
  <c r="G136" i="8" a="1"/>
  <c r="G136" i="8" s="1"/>
  <c r="G137" i="8" a="1"/>
  <c r="G137" i="8" s="1"/>
  <c r="G138" i="8" a="1"/>
  <c r="G138" i="8" s="1"/>
  <c r="G139" i="8" a="1"/>
  <c r="G139" i="8" s="1"/>
  <c r="G140" i="8" a="1"/>
  <c r="G140" i="8" s="1"/>
  <c r="G141" i="8" a="1"/>
  <c r="G141" i="8" s="1"/>
  <c r="G142" i="8" a="1"/>
  <c r="G142" i="8" s="1"/>
  <c r="G143" i="8" a="1"/>
  <c r="G143" i="8" s="1"/>
  <c r="G144" i="8" a="1"/>
  <c r="G144" i="8" s="1"/>
  <c r="G145" i="8" a="1"/>
  <c r="G145" i="8" s="1"/>
  <c r="G146" i="8" a="1"/>
  <c r="G146" i="8" s="1"/>
  <c r="G147" i="8" a="1"/>
  <c r="G147" i="8" s="1"/>
  <c r="G148" i="8" a="1"/>
  <c r="G148" i="8" s="1"/>
  <c r="G149" i="8" a="1"/>
  <c r="G149" i="8" s="1"/>
  <c r="G150" i="8" a="1"/>
  <c r="G150" i="8" s="1"/>
  <c r="G151" i="8" a="1"/>
  <c r="G151" i="8" s="1"/>
  <c r="G152" i="8" a="1"/>
  <c r="G152" i="8" s="1"/>
  <c r="G153" i="8" a="1"/>
  <c r="G153" i="8" s="1"/>
  <c r="H153" i="8" s="1" a="1"/>
  <c r="H153" i="8" s="1"/>
  <c r="G154" i="8" a="1"/>
  <c r="G154" i="8" s="1"/>
  <c r="G155" i="8" a="1"/>
  <c r="G155" i="8" s="1"/>
  <c r="G156" i="8" a="1"/>
  <c r="G156" i="8" s="1"/>
  <c r="G157" i="8" a="1"/>
  <c r="G157" i="8" s="1"/>
  <c r="H157" i="8" s="1" a="1"/>
  <c r="H157" i="8" s="1"/>
  <c r="G158" i="8" a="1"/>
  <c r="G158" i="8" s="1"/>
  <c r="H158" i="8" s="1" a="1"/>
  <c r="H158" i="8" s="1"/>
  <c r="G159" i="8" a="1"/>
  <c r="G159" i="8" s="1"/>
  <c r="G160" i="8" a="1"/>
  <c r="G160" i="8" s="1"/>
  <c r="H160" i="8" s="1" a="1"/>
  <c r="H160" i="8" s="1"/>
  <c r="G161" i="8" a="1"/>
  <c r="G161" i="8" s="1"/>
  <c r="G162" i="8" a="1"/>
  <c r="G162" i="8" s="1"/>
  <c r="G135" i="8" a="1"/>
  <c r="G135" i="8" s="1"/>
  <c r="D124" i="2" a="1"/>
  <c r="D124" i="2" s="1"/>
  <c r="D125" i="2" a="1"/>
  <c r="D125" i="2" s="1"/>
  <c r="D123" i="2" a="1"/>
  <c r="D123" i="2" s="1"/>
  <c r="K129" i="1" a="1"/>
  <c r="K129" i="1" s="1"/>
  <c r="K126" i="1" a="1"/>
  <c r="K126" i="1" s="1"/>
  <c r="K123" i="1" a="1"/>
  <c r="K123" i="1" s="1"/>
  <c r="H154" i="8" l="1" a="1"/>
  <c r="H154" i="8" s="1"/>
  <c r="H152" i="8" a="1"/>
  <c r="H152" i="8" s="1"/>
  <c r="H149" i="8" a="1"/>
  <c r="H149" i="8" s="1"/>
  <c r="H162" i="8" a="1"/>
  <c r="H162" i="8" s="1"/>
  <c r="H161" i="8" a="1"/>
  <c r="H161" i="8" s="1"/>
  <c r="H148" i="8" a="1"/>
  <c r="H148" i="8" s="1"/>
  <c r="H159" i="8" a="1"/>
  <c r="H159" i="8" s="1"/>
  <c r="H155" i="8" a="1"/>
  <c r="H155" i="8" s="1"/>
  <c r="H156" i="8" a="1"/>
  <c r="H156" i="8" s="1"/>
  <c r="H150" i="8" a="1"/>
  <c r="H150" i="8" s="1"/>
  <c r="H151" i="8" a="1"/>
  <c r="H151" i="8" s="1"/>
  <c r="H138" i="8" a="1"/>
  <c r="H138" i="8" s="1"/>
  <c r="H140" i="8" a="1"/>
  <c r="H140" i="8" s="1"/>
  <c r="H141" i="8" a="1"/>
  <c r="H141" i="8" s="1"/>
  <c r="H145" i="8" a="1"/>
  <c r="H145" i="8" s="1"/>
  <c r="H137" i="8" a="1"/>
  <c r="H137" i="8" s="1"/>
  <c r="H143" i="8" a="1"/>
  <c r="H143" i="8" s="1"/>
  <c r="H142" i="8" a="1"/>
  <c r="H142" i="8" s="1"/>
  <c r="H139" i="8" a="1"/>
  <c r="H139" i="8" s="1"/>
  <c r="H146" i="8" a="1"/>
  <c r="H146" i="8" s="1"/>
  <c r="H147" i="8" a="1"/>
  <c r="H147" i="8" s="1"/>
  <c r="H144" i="8" a="1"/>
  <c r="H144" i="8" s="1"/>
  <c r="H136" i="8" a="1"/>
  <c r="H136" i="8" s="1"/>
  <c r="Y12" i="22"/>
  <c r="K148" i="1"/>
  <c r="K145" i="1"/>
  <c r="Y9" i="22"/>
  <c r="K142" i="1"/>
  <c r="Y6" i="22"/>
  <c r="K139" i="1"/>
  <c r="Y3" i="22"/>
  <c r="K136" i="1"/>
  <c r="X12" i="22"/>
  <c r="X9" i="22"/>
  <c r="K133" i="1"/>
  <c r="K130" i="1"/>
  <c r="X6" i="22"/>
  <c r="K127" i="1"/>
  <c r="X3" i="22"/>
  <c r="W12" i="22"/>
  <c r="K124" i="1"/>
  <c r="Y13" i="22" l="1"/>
  <c r="K149" i="1"/>
  <c r="Y14" i="22" s="1"/>
  <c r="Y10" i="22"/>
  <c r="K146" i="1"/>
  <c r="Y11" i="22" s="1"/>
  <c r="Y7" i="22"/>
  <c r="K143" i="1"/>
  <c r="Y8" i="22" s="1"/>
  <c r="K140" i="1"/>
  <c r="Y5" i="22" s="1"/>
  <c r="Y4" i="22"/>
  <c r="X13" i="22"/>
  <c r="K137" i="1"/>
  <c r="X14" i="22" s="1"/>
  <c r="K134" i="1"/>
  <c r="X11" i="22" s="1"/>
  <c r="X10" i="22"/>
  <c r="K131" i="1"/>
  <c r="X8" i="22" s="1"/>
  <c r="X7" i="22"/>
  <c r="K128" i="1"/>
  <c r="X5" i="22" s="1"/>
  <c r="X4" i="22"/>
  <c r="K125" i="1"/>
  <c r="W14" i="22" s="1"/>
  <c r="W13" i="22"/>
  <c r="I17" i="22" l="1"/>
  <c r="H17" i="22"/>
  <c r="H15" i="22"/>
  <c r="H16" i="22"/>
  <c r="D15" i="22"/>
  <c r="D17" i="22" s="1"/>
  <c r="D14" i="22"/>
  <c r="Y88" i="22"/>
  <c r="Y89" i="22"/>
  <c r="Y90" i="22"/>
  <c r="Y91" i="22"/>
  <c r="Y92" i="22"/>
  <c r="Y93" i="22"/>
  <c r="Y94" i="22"/>
  <c r="Y95" i="22"/>
  <c r="Y96" i="22"/>
  <c r="Y97" i="22"/>
  <c r="Y98" i="22"/>
  <c r="Y87" i="22"/>
  <c r="X88" i="22"/>
  <c r="X89" i="22"/>
  <c r="X90" i="22"/>
  <c r="X91" i="22"/>
  <c r="X92" i="22"/>
  <c r="X93" i="22"/>
  <c r="X94" i="22"/>
  <c r="X95" i="22"/>
  <c r="X96" i="22"/>
  <c r="X97" i="22"/>
  <c r="X98" i="22"/>
  <c r="X87" i="22"/>
  <c r="C124" i="7"/>
  <c r="Y76" i="22"/>
  <c r="Y77" i="22"/>
  <c r="Y78" i="22"/>
  <c r="Y79" i="22"/>
  <c r="Y80" i="22"/>
  <c r="Y81" i="22"/>
  <c r="Y82" i="22"/>
  <c r="Y83" i="22"/>
  <c r="Y84" i="22"/>
  <c r="Y85" i="22"/>
  <c r="Y86" i="22"/>
  <c r="Y75" i="22"/>
  <c r="X76" i="22"/>
  <c r="X77" i="22"/>
  <c r="X78" i="22"/>
  <c r="X79" i="22"/>
  <c r="X80" i="22"/>
  <c r="X81" i="22"/>
  <c r="X82" i="22"/>
  <c r="X83" i="22"/>
  <c r="X84" i="22"/>
  <c r="X85" i="22"/>
  <c r="X86" i="22"/>
  <c r="X75" i="22"/>
  <c r="G43" i="6"/>
  <c r="G42" i="6"/>
  <c r="G41" i="6"/>
  <c r="Y64" i="22"/>
  <c r="Y65" i="22"/>
  <c r="Y66" i="22"/>
  <c r="Y67" i="22"/>
  <c r="Y68" i="22"/>
  <c r="Y69" i="22"/>
  <c r="Y70" i="22"/>
  <c r="Y71" i="22"/>
  <c r="Y72" i="22"/>
  <c r="Y73" i="22"/>
  <c r="Y74" i="22"/>
  <c r="Y63" i="22"/>
  <c r="X64" i="22"/>
  <c r="X65" i="22"/>
  <c r="X66" i="22"/>
  <c r="X67" i="22"/>
  <c r="X68" i="22"/>
  <c r="X69" i="22"/>
  <c r="X70" i="22"/>
  <c r="X71" i="22"/>
  <c r="X72" i="22"/>
  <c r="X73" i="22"/>
  <c r="X74" i="22"/>
  <c r="X63" i="22"/>
  <c r="Y52" i="22"/>
  <c r="Y53" i="22"/>
  <c r="Y54" i="22"/>
  <c r="Y55" i="22"/>
  <c r="Y56" i="22"/>
  <c r="Y57" i="22"/>
  <c r="Y58" i="22"/>
  <c r="Y59" i="22"/>
  <c r="Y60" i="22"/>
  <c r="Y61" i="22"/>
  <c r="Y62" i="22"/>
  <c r="Y51" i="22"/>
  <c r="X52" i="22"/>
  <c r="X53" i="22"/>
  <c r="X54" i="22"/>
  <c r="X55" i="22"/>
  <c r="X56" i="22"/>
  <c r="X57" i="22"/>
  <c r="X58" i="22"/>
  <c r="X59" i="22"/>
  <c r="X60" i="22"/>
  <c r="X61" i="22"/>
  <c r="X62" i="22"/>
  <c r="X51" i="22"/>
  <c r="Y40" i="22"/>
  <c r="Y41" i="22"/>
  <c r="Y42" i="22"/>
  <c r="Y43" i="22"/>
  <c r="Y44" i="22"/>
  <c r="Y45" i="22"/>
  <c r="Y46" i="22"/>
  <c r="Y47" i="22"/>
  <c r="Y48" i="22"/>
  <c r="Y49" i="22"/>
  <c r="Y50" i="22"/>
  <c r="Y39" i="22"/>
  <c r="X40" i="22"/>
  <c r="X41" i="22"/>
  <c r="X42" i="22"/>
  <c r="X43" i="22"/>
  <c r="X44" i="22"/>
  <c r="X45" i="22"/>
  <c r="X46" i="22"/>
  <c r="X47" i="22"/>
  <c r="X48" i="22"/>
  <c r="X49" i="22"/>
  <c r="X50" i="22"/>
  <c r="X39" i="22"/>
  <c r="Y28" i="22"/>
  <c r="Y29" i="22"/>
  <c r="Y30" i="22"/>
  <c r="Y31" i="22"/>
  <c r="Y32" i="22"/>
  <c r="Y33" i="22"/>
  <c r="Y34" i="22"/>
  <c r="Y35" i="22"/>
  <c r="Y36" i="22"/>
  <c r="Y37" i="22"/>
  <c r="Y38" i="22"/>
  <c r="Y27" i="22"/>
  <c r="X28" i="22"/>
  <c r="X29" i="22"/>
  <c r="X30" i="22"/>
  <c r="X31" i="22"/>
  <c r="X32" i="22"/>
  <c r="X33" i="22"/>
  <c r="X34" i="22"/>
  <c r="X35" i="22"/>
  <c r="X36" i="22"/>
  <c r="X37" i="22"/>
  <c r="X38" i="22"/>
  <c r="X27" i="22"/>
  <c r="N29" i="16"/>
  <c r="N37" i="16"/>
  <c r="M31" i="16"/>
  <c r="M33" i="16"/>
  <c r="M27" i="16"/>
  <c r="M28" i="16"/>
  <c r="M29" i="16"/>
  <c r="M30" i="16"/>
  <c r="M32" i="16"/>
  <c r="M34" i="16"/>
  <c r="M35" i="16"/>
  <c r="M36" i="16"/>
  <c r="M37" i="16"/>
  <c r="M38" i="16"/>
  <c r="N27" i="16"/>
  <c r="N28" i="16"/>
  <c r="N30" i="16"/>
  <c r="N31" i="16"/>
  <c r="N32" i="16"/>
  <c r="N33" i="16"/>
  <c r="N34" i="16"/>
  <c r="N35" i="16"/>
  <c r="N36" i="16"/>
  <c r="N38" i="16"/>
  <c r="D129" i="8"/>
  <c r="E129" i="8" s="1"/>
  <c r="D130" i="8"/>
  <c r="E130" i="8" s="1"/>
  <c r="D131" i="8"/>
  <c r="E131" i="8" s="1"/>
  <c r="D132" i="8"/>
  <c r="E132" i="8" s="1"/>
  <c r="D133" i="8"/>
  <c r="E133" i="8" s="1"/>
  <c r="D134" i="8"/>
  <c r="E134" i="8" s="1"/>
  <c r="D128" i="8"/>
  <c r="E128" i="8" s="1"/>
  <c r="N16" i="16"/>
  <c r="N17" i="16"/>
  <c r="N18" i="16"/>
  <c r="N19" i="16"/>
  <c r="N20" i="16"/>
  <c r="N21" i="16"/>
  <c r="N22" i="16"/>
  <c r="N23" i="16"/>
  <c r="N24" i="16"/>
  <c r="N48" i="16" s="1"/>
  <c r="N25" i="16"/>
  <c r="N26" i="16"/>
  <c r="N50" i="16" s="1"/>
  <c r="N15" i="16"/>
  <c r="N39" i="16" s="1"/>
  <c r="M16" i="16"/>
  <c r="M17" i="16"/>
  <c r="M18" i="16"/>
  <c r="M19" i="16"/>
  <c r="M20" i="16"/>
  <c r="M21" i="16"/>
  <c r="M22" i="16"/>
  <c r="M23" i="16"/>
  <c r="M24" i="16"/>
  <c r="M25" i="16"/>
  <c r="M26" i="16"/>
  <c r="M15" i="16"/>
  <c r="D122" i="2"/>
  <c r="J118" i="1"/>
  <c r="J119" i="1" s="1"/>
  <c r="K120" i="1" s="1" a="1"/>
  <c r="K120" i="1" s="1"/>
  <c r="J114" i="1"/>
  <c r="J115" i="1" s="1"/>
  <c r="J116" i="1" s="1"/>
  <c r="K117" i="1" s="1"/>
  <c r="N41" i="16" l="1"/>
  <c r="Y17" i="22" s="1"/>
  <c r="Y126" i="22" s="1"/>
  <c r="N44" i="16"/>
  <c r="N43" i="16"/>
  <c r="N42" i="16"/>
  <c r="Y18" i="22" s="1"/>
  <c r="Y127" i="22" s="1"/>
  <c r="N46" i="16"/>
  <c r="Y22" i="22" s="1"/>
  <c r="Y131" i="22" s="1"/>
  <c r="N49" i="16"/>
  <c r="N45" i="16"/>
  <c r="Y21" i="22" s="1"/>
  <c r="Y130" i="22" s="1"/>
  <c r="M48" i="16"/>
  <c r="X24" i="22" s="1"/>
  <c r="X133" i="22" s="1"/>
  <c r="M50" i="16"/>
  <c r="X26" i="22" s="1"/>
  <c r="X135" i="22" s="1"/>
  <c r="N40" i="16"/>
  <c r="Y16" i="22" s="1"/>
  <c r="Y125" i="22" s="1"/>
  <c r="M49" i="16"/>
  <c r="X25" i="22" s="1"/>
  <c r="X134" i="22" s="1"/>
  <c r="N47" i="16"/>
  <c r="Y23" i="22" s="1"/>
  <c r="Y132" i="22" s="1"/>
  <c r="M42" i="16"/>
  <c r="X18" i="22" s="1"/>
  <c r="X127" i="22" s="1"/>
  <c r="M44" i="16"/>
  <c r="X20" i="22" s="1"/>
  <c r="X129" i="22" s="1"/>
  <c r="M45" i="16"/>
  <c r="X21" i="22" s="1"/>
  <c r="X130" i="22" s="1"/>
  <c r="M47" i="16"/>
  <c r="X23" i="22" s="1"/>
  <c r="X132" i="22" s="1"/>
  <c r="Y26" i="22"/>
  <c r="Y135" i="22" s="1"/>
  <c r="W6" i="22"/>
  <c r="K118" i="1"/>
  <c r="W9" i="22"/>
  <c r="K121" i="1"/>
  <c r="K122" i="1" s="1"/>
  <c r="W11" i="22" s="1"/>
  <c r="M41" i="16"/>
  <c r="X17" i="22" s="1"/>
  <c r="X126" i="22" s="1"/>
  <c r="M40" i="16"/>
  <c r="X16" i="22" s="1"/>
  <c r="X125" i="22" s="1"/>
  <c r="M46" i="16"/>
  <c r="X22" i="22" s="1"/>
  <c r="X131" i="22" s="1"/>
  <c r="M39" i="16"/>
  <c r="X15" i="22" s="1"/>
  <c r="M43" i="16"/>
  <c r="X19" i="22" s="1"/>
  <c r="X128" i="22" s="1"/>
  <c r="Y20" i="22"/>
  <c r="Y129" i="22" s="1"/>
  <c r="Y15" i="22"/>
  <c r="Y124" i="22" s="1"/>
  <c r="Y19" i="22"/>
  <c r="Y128" i="22" s="1"/>
  <c r="Y25" i="22"/>
  <c r="Y134" i="22" s="1"/>
  <c r="Y24" i="22"/>
  <c r="Y133" i="22" s="1"/>
  <c r="J111" i="1"/>
  <c r="J112" i="1" s="1"/>
  <c r="J113" i="1" s="1"/>
  <c r="K114" i="1" s="1"/>
  <c r="D126" i="8"/>
  <c r="E126" i="8" s="1"/>
  <c r="G126" i="8" s="1"/>
  <c r="D127" i="8"/>
  <c r="E127" i="8" s="1"/>
  <c r="G127" i="8" s="1"/>
  <c r="D115" i="2"/>
  <c r="L16" i="16" s="1"/>
  <c r="W28" i="22"/>
  <c r="W76" i="22"/>
  <c r="W88" i="22"/>
  <c r="H115" i="3"/>
  <c r="W40" i="22" s="1"/>
  <c r="N65" i="22"/>
  <c r="N71" i="22"/>
  <c r="O69" i="22"/>
  <c r="P72" i="22"/>
  <c r="Q65" i="22"/>
  <c r="R63" i="22"/>
  <c r="R68" i="22"/>
  <c r="R73" i="22"/>
  <c r="S70" i="22"/>
  <c r="T64" i="22"/>
  <c r="T68" i="22"/>
  <c r="U66" i="22"/>
  <c r="V36" i="22"/>
  <c r="V37" i="22"/>
  <c r="V73" i="22"/>
  <c r="V38" i="22"/>
  <c r="W27" i="22"/>
  <c r="D116" i="2"/>
  <c r="L17" i="16" s="1"/>
  <c r="W29" i="22"/>
  <c r="W77" i="22"/>
  <c r="W89" i="22"/>
  <c r="D22" i="19"/>
  <c r="D23" i="19"/>
  <c r="C113" i="2"/>
  <c r="P6" i="2" s="1"/>
  <c r="F41" i="1"/>
  <c r="W5" i="1" s="1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J108" i="1"/>
  <c r="J109" i="1" s="1"/>
  <c r="J110" i="1" s="1"/>
  <c r="V76" i="22"/>
  <c r="U78" i="22"/>
  <c r="U75" i="22"/>
  <c r="T83" i="22"/>
  <c r="T80" i="22"/>
  <c r="S83" i="22"/>
  <c r="S79" i="22"/>
  <c r="R75" i="22"/>
  <c r="Q86" i="22"/>
  <c r="Q80" i="22"/>
  <c r="Q75" i="22"/>
  <c r="P86" i="22"/>
  <c r="P78" i="22"/>
  <c r="P77" i="22"/>
  <c r="O83" i="22"/>
  <c r="O76" i="22"/>
  <c r="N78" i="22"/>
  <c r="V84" i="22"/>
  <c r="S78" i="22"/>
  <c r="D125" i="8"/>
  <c r="E125" i="8" s="1"/>
  <c r="G125" i="8" s="1"/>
  <c r="C13" i="1"/>
  <c r="N3" i="22"/>
  <c r="R51" i="22"/>
  <c r="Q52" i="22"/>
  <c r="P53" i="22"/>
  <c r="O54" i="22"/>
  <c r="N55" i="22"/>
  <c r="V55" i="22"/>
  <c r="T57" i="22"/>
  <c r="P58" i="22"/>
  <c r="S58" i="22"/>
  <c r="O59" i="22"/>
  <c r="R59" i="22"/>
  <c r="Q60" i="22"/>
  <c r="P61" i="22"/>
  <c r="O62" i="22"/>
  <c r="S87" i="22"/>
  <c r="V87" i="22"/>
  <c r="V88" i="22"/>
  <c r="U89" i="22"/>
  <c r="Q90" i="22"/>
  <c r="T90" i="22"/>
  <c r="P91" i="22"/>
  <c r="S91" i="22"/>
  <c r="O92" i="22"/>
  <c r="N93" i="22"/>
  <c r="V93" i="22"/>
  <c r="P94" i="22"/>
  <c r="U94" i="22"/>
  <c r="O95" i="22"/>
  <c r="T95" i="22"/>
  <c r="N96" i="22"/>
  <c r="V96" i="22"/>
  <c r="U97" i="22"/>
  <c r="Q98" i="22"/>
  <c r="T98" i="22"/>
  <c r="D17" i="3"/>
  <c r="D13" i="1"/>
  <c r="F13" i="1"/>
  <c r="P5" i="1" s="1"/>
  <c r="C112" i="7"/>
  <c r="P5" i="7" s="1"/>
  <c r="P6" i="7" s="1"/>
  <c r="K12" i="19" s="1"/>
  <c r="C112" i="6"/>
  <c r="Q5" i="6" s="1"/>
  <c r="Q6" i="6" s="1"/>
  <c r="K11" i="19" s="1"/>
  <c r="C116" i="5"/>
  <c r="P5" i="5" s="1"/>
  <c r="P6" i="5" s="1"/>
  <c r="C112" i="4"/>
  <c r="Q8" i="4" s="1"/>
  <c r="Q9" i="4" s="1"/>
  <c r="K9" i="19" s="1"/>
  <c r="K41" i="19" s="1"/>
  <c r="V41" i="19" s="1"/>
  <c r="E113" i="3"/>
  <c r="T7" i="3" s="1"/>
  <c r="T9" i="3" s="1"/>
  <c r="K8" i="19" s="1"/>
  <c r="K32" i="19" s="1"/>
  <c r="V32" i="19" s="1"/>
  <c r="D113" i="3"/>
  <c r="T6" i="3" s="1"/>
  <c r="T8" i="3" s="1"/>
  <c r="K7" i="19" s="1"/>
  <c r="K23" i="19" s="1"/>
  <c r="V23" i="19" s="1"/>
  <c r="D8" i="1"/>
  <c r="D9" i="1"/>
  <c r="D10" i="1"/>
  <c r="D11" i="1"/>
  <c r="D12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7" i="1"/>
  <c r="D6" i="1"/>
  <c r="V98" i="22"/>
  <c r="N89" i="22"/>
  <c r="N90" i="22"/>
  <c r="N91" i="22"/>
  <c r="N92" i="22"/>
  <c r="N94" i="22"/>
  <c r="N95" i="22"/>
  <c r="N97" i="22"/>
  <c r="N98" i="22"/>
  <c r="O87" i="22"/>
  <c r="O88" i="22"/>
  <c r="O89" i="22"/>
  <c r="O90" i="22"/>
  <c r="O91" i="22"/>
  <c r="O93" i="22"/>
  <c r="O94" i="22"/>
  <c r="O96" i="22"/>
  <c r="O97" i="22"/>
  <c r="O98" i="22"/>
  <c r="P87" i="22"/>
  <c r="P88" i="22"/>
  <c r="P89" i="22"/>
  <c r="P90" i="22"/>
  <c r="P92" i="22"/>
  <c r="P93" i="22"/>
  <c r="P95" i="22"/>
  <c r="P96" i="22"/>
  <c r="P97" i="22"/>
  <c r="P98" i="22"/>
  <c r="Q87" i="22"/>
  <c r="Q88" i="22"/>
  <c r="Q89" i="22"/>
  <c r="Q91" i="22"/>
  <c r="Q92" i="22"/>
  <c r="Q93" i="22"/>
  <c r="Q94" i="22"/>
  <c r="Q95" i="22"/>
  <c r="Q96" i="22"/>
  <c r="Q97" i="22"/>
  <c r="R87" i="22"/>
  <c r="R88" i="22"/>
  <c r="R89" i="22"/>
  <c r="R90" i="22"/>
  <c r="R91" i="22"/>
  <c r="R92" i="22"/>
  <c r="R93" i="22"/>
  <c r="R94" i="22"/>
  <c r="R95" i="22"/>
  <c r="R96" i="22"/>
  <c r="R97" i="22"/>
  <c r="R98" i="22"/>
  <c r="S88" i="22"/>
  <c r="S89" i="22"/>
  <c r="S90" i="22"/>
  <c r="S92" i="22"/>
  <c r="S93" i="22"/>
  <c r="S94" i="22"/>
  <c r="S95" i="22"/>
  <c r="S96" i="22"/>
  <c r="S97" i="22"/>
  <c r="S98" i="22"/>
  <c r="T87" i="22"/>
  <c r="T88" i="22"/>
  <c r="T89" i="22"/>
  <c r="T91" i="22"/>
  <c r="T92" i="22"/>
  <c r="T93" i="22"/>
  <c r="T94" i="22"/>
  <c r="T96" i="22"/>
  <c r="T97" i="22"/>
  <c r="U87" i="22"/>
  <c r="U88" i="22"/>
  <c r="U90" i="22"/>
  <c r="U91" i="22"/>
  <c r="U92" i="22"/>
  <c r="U93" i="22"/>
  <c r="U95" i="22"/>
  <c r="U96" i="22"/>
  <c r="U98" i="22"/>
  <c r="V89" i="22"/>
  <c r="V90" i="22"/>
  <c r="V91" i="22"/>
  <c r="V92" i="22"/>
  <c r="V94" i="22"/>
  <c r="V95" i="22"/>
  <c r="V97" i="22"/>
  <c r="N88" i="22"/>
  <c r="D5" i="7"/>
  <c r="N87" i="22" s="1"/>
  <c r="C100" i="6"/>
  <c r="N77" i="22"/>
  <c r="O75" i="22"/>
  <c r="O81" i="22"/>
  <c r="O84" i="22"/>
  <c r="Q84" i="22"/>
  <c r="S75" i="22"/>
  <c r="S84" i="22"/>
  <c r="T81" i="22"/>
  <c r="N76" i="22"/>
  <c r="N276" i="22" s="1"/>
  <c r="N75" i="22"/>
  <c r="N66" i="22"/>
  <c r="N67" i="22"/>
  <c r="N68" i="22"/>
  <c r="N69" i="22"/>
  <c r="N70" i="22"/>
  <c r="N72" i="22"/>
  <c r="N73" i="22"/>
  <c r="N74" i="22"/>
  <c r="O63" i="22"/>
  <c r="O64" i="22"/>
  <c r="O65" i="22"/>
  <c r="O66" i="22"/>
  <c r="O67" i="22"/>
  <c r="O68" i="22"/>
  <c r="O70" i="22"/>
  <c r="O71" i="22"/>
  <c r="O72" i="22"/>
  <c r="O73" i="22"/>
  <c r="O74" i="22"/>
  <c r="P63" i="22"/>
  <c r="P64" i="22"/>
  <c r="P65" i="22"/>
  <c r="P66" i="22"/>
  <c r="P67" i="22"/>
  <c r="P68" i="22"/>
  <c r="P69" i="22"/>
  <c r="P70" i="22"/>
  <c r="P71" i="22"/>
  <c r="P73" i="22"/>
  <c r="P74" i="22"/>
  <c r="Q63" i="22"/>
  <c r="Q64" i="22"/>
  <c r="Q66" i="22"/>
  <c r="Q67" i="22"/>
  <c r="Q68" i="22"/>
  <c r="Q69" i="22"/>
  <c r="Q70" i="22"/>
  <c r="Q71" i="22"/>
  <c r="Q72" i="22"/>
  <c r="Q73" i="22"/>
  <c r="Q74" i="22"/>
  <c r="R64" i="22"/>
  <c r="R65" i="22"/>
  <c r="R66" i="22"/>
  <c r="R67" i="22"/>
  <c r="R69" i="22"/>
  <c r="R70" i="22"/>
  <c r="R71" i="22"/>
  <c r="R72" i="22"/>
  <c r="R74" i="22"/>
  <c r="S63" i="22"/>
  <c r="S64" i="22"/>
  <c r="S65" i="22"/>
  <c r="S66" i="22"/>
  <c r="S67" i="22"/>
  <c r="S68" i="22"/>
  <c r="S69" i="22"/>
  <c r="S71" i="22"/>
  <c r="S72" i="22"/>
  <c r="S73" i="22"/>
  <c r="S74" i="22"/>
  <c r="T63" i="22"/>
  <c r="T65" i="22"/>
  <c r="T66" i="22"/>
  <c r="T67" i="22"/>
  <c r="T69" i="22"/>
  <c r="T70" i="22"/>
  <c r="T71" i="22"/>
  <c r="T72" i="22"/>
  <c r="T73" i="22"/>
  <c r="T74" i="22"/>
  <c r="U63" i="22"/>
  <c r="U64" i="22"/>
  <c r="U65" i="22"/>
  <c r="U67" i="22"/>
  <c r="U68" i="22"/>
  <c r="U69" i="22"/>
  <c r="U70" i="22"/>
  <c r="U71" i="22"/>
  <c r="U72" i="22"/>
  <c r="U73" i="22"/>
  <c r="U74" i="22"/>
  <c r="V63" i="22"/>
  <c r="V64" i="22"/>
  <c r="V65" i="22"/>
  <c r="V66" i="22"/>
  <c r="V67" i="22"/>
  <c r="V68" i="22"/>
  <c r="V69" i="22"/>
  <c r="V70" i="22"/>
  <c r="V71" i="22"/>
  <c r="V72" i="22"/>
  <c r="N64" i="22"/>
  <c r="N264" i="22" s="1"/>
  <c r="D9" i="5"/>
  <c r="N63" i="22" s="1"/>
  <c r="N53" i="22"/>
  <c r="N54" i="22"/>
  <c r="N56" i="22"/>
  <c r="N57" i="22"/>
  <c r="N58" i="22"/>
  <c r="N59" i="22"/>
  <c r="N60" i="22"/>
  <c r="N61" i="22"/>
  <c r="N62" i="22"/>
  <c r="O51" i="22"/>
  <c r="O52" i="22"/>
  <c r="O53" i="22"/>
  <c r="O55" i="22"/>
  <c r="O56" i="22"/>
  <c r="O57" i="22"/>
  <c r="O58" i="22"/>
  <c r="O60" i="22"/>
  <c r="O61" i="22"/>
  <c r="P51" i="22"/>
  <c r="P52" i="22"/>
  <c r="P54" i="22"/>
  <c r="P55" i="22"/>
  <c r="P56" i="22"/>
  <c r="P57" i="22"/>
  <c r="P59" i="22"/>
  <c r="P60" i="22"/>
  <c r="P62" i="22"/>
  <c r="Q51" i="22"/>
  <c r="Q53" i="22"/>
  <c r="Q54" i="22"/>
  <c r="Q55" i="22"/>
  <c r="Q56" i="22"/>
  <c r="Q57" i="22"/>
  <c r="Q58" i="22"/>
  <c r="Q59" i="22"/>
  <c r="Q61" i="22"/>
  <c r="Q62" i="22"/>
  <c r="R52" i="22"/>
  <c r="R53" i="22"/>
  <c r="R54" i="22"/>
  <c r="R55" i="22"/>
  <c r="R56" i="22"/>
  <c r="R57" i="22"/>
  <c r="R58" i="22"/>
  <c r="R60" i="22"/>
  <c r="R61" i="22"/>
  <c r="R62" i="22"/>
  <c r="S51" i="22"/>
  <c r="S52" i="22"/>
  <c r="S53" i="22"/>
  <c r="S54" i="22"/>
  <c r="S55" i="22"/>
  <c r="S56" i="22"/>
  <c r="S57" i="22"/>
  <c r="S59" i="22"/>
  <c r="S60" i="22"/>
  <c r="S61" i="22"/>
  <c r="S62" i="22"/>
  <c r="T51" i="22"/>
  <c r="T52" i="22"/>
  <c r="T53" i="22"/>
  <c r="T54" i="22"/>
  <c r="T55" i="22"/>
  <c r="T56" i="22"/>
  <c r="T58" i="22"/>
  <c r="T59" i="22"/>
  <c r="T60" i="22"/>
  <c r="T61" i="22"/>
  <c r="T62" i="22"/>
  <c r="U51" i="22"/>
  <c r="U52" i="22"/>
  <c r="U53" i="22"/>
  <c r="U54" i="22"/>
  <c r="U55" i="22"/>
  <c r="U56" i="22"/>
  <c r="U57" i="22"/>
  <c r="U58" i="22"/>
  <c r="U59" i="22"/>
  <c r="U60" i="22"/>
  <c r="U61" i="22"/>
  <c r="U62" i="22"/>
  <c r="V51" i="22"/>
  <c r="V52" i="22"/>
  <c r="V53" i="22"/>
  <c r="V54" i="22"/>
  <c r="V56" i="22"/>
  <c r="V57" i="22"/>
  <c r="V58" i="22"/>
  <c r="V59" i="22"/>
  <c r="V60" i="22"/>
  <c r="V61" i="22"/>
  <c r="N52" i="22"/>
  <c r="N338" i="22" s="1"/>
  <c r="N51" i="22"/>
  <c r="H8" i="3"/>
  <c r="N41" i="22" s="1"/>
  <c r="H9" i="3"/>
  <c r="N42" i="22" s="1"/>
  <c r="H10" i="3"/>
  <c r="N43" i="22" s="1"/>
  <c r="H11" i="3"/>
  <c r="N44" i="22" s="1"/>
  <c r="H12" i="3"/>
  <c r="N45" i="22" s="1"/>
  <c r="H13" i="3"/>
  <c r="N46" i="22" s="1"/>
  <c r="H14" i="3"/>
  <c r="N47" i="22" s="1"/>
  <c r="H15" i="3"/>
  <c r="N48" i="22" s="1"/>
  <c r="H16" i="3"/>
  <c r="N49" i="22" s="1"/>
  <c r="H17" i="3"/>
  <c r="N50" i="22" s="1"/>
  <c r="H18" i="3"/>
  <c r="O39" i="22" s="1"/>
  <c r="H19" i="3"/>
  <c r="O40" i="22" s="1"/>
  <c r="H20" i="3"/>
  <c r="O41" i="22" s="1"/>
  <c r="H21" i="3"/>
  <c r="O42" i="22" s="1"/>
  <c r="H22" i="3"/>
  <c r="O43" i="22" s="1"/>
  <c r="H23" i="3"/>
  <c r="O44" i="22" s="1"/>
  <c r="H24" i="3"/>
  <c r="O45" i="22" s="1"/>
  <c r="H25" i="3"/>
  <c r="O46" i="22" s="1"/>
  <c r="H26" i="3"/>
  <c r="O47" i="22" s="1"/>
  <c r="H27" i="3"/>
  <c r="O48" i="22" s="1"/>
  <c r="H28" i="3"/>
  <c r="O49" i="22" s="1"/>
  <c r="H29" i="3"/>
  <c r="O50" i="22" s="1"/>
  <c r="H30" i="3"/>
  <c r="P39" i="22" s="1"/>
  <c r="H31" i="3"/>
  <c r="P40" i="22" s="1"/>
  <c r="H32" i="3"/>
  <c r="P41" i="22" s="1"/>
  <c r="H33" i="3"/>
  <c r="P42" i="22" s="1"/>
  <c r="H34" i="3"/>
  <c r="P43" i="22" s="1"/>
  <c r="H35" i="3"/>
  <c r="P44" i="22" s="1"/>
  <c r="H36" i="3"/>
  <c r="P45" i="22" s="1"/>
  <c r="H37" i="3"/>
  <c r="P46" i="22" s="1"/>
  <c r="H38" i="3"/>
  <c r="P47" i="22" s="1"/>
  <c r="H39" i="3"/>
  <c r="P48" i="22" s="1"/>
  <c r="H40" i="3"/>
  <c r="P49" i="22" s="1"/>
  <c r="H41" i="3"/>
  <c r="P50" i="22" s="1"/>
  <c r="H42" i="3"/>
  <c r="Q39" i="22" s="1"/>
  <c r="H43" i="3"/>
  <c r="Q40" i="22" s="1"/>
  <c r="H44" i="3"/>
  <c r="Q41" i="22" s="1"/>
  <c r="H45" i="3"/>
  <c r="Q42" i="22" s="1"/>
  <c r="H46" i="3"/>
  <c r="Q43" i="22" s="1"/>
  <c r="H47" i="3"/>
  <c r="Q44" i="22" s="1"/>
  <c r="H48" i="3"/>
  <c r="Q45" i="22" s="1"/>
  <c r="H49" i="3"/>
  <c r="Q46" i="22" s="1"/>
  <c r="H50" i="3"/>
  <c r="Q47" i="22" s="1"/>
  <c r="H51" i="3"/>
  <c r="Q48" i="22" s="1"/>
  <c r="H52" i="3"/>
  <c r="Q49" i="22" s="1"/>
  <c r="H53" i="3"/>
  <c r="Q50" i="22" s="1"/>
  <c r="H54" i="3"/>
  <c r="R39" i="22" s="1"/>
  <c r="H55" i="3"/>
  <c r="R40" i="22" s="1"/>
  <c r="H56" i="3"/>
  <c r="R41" i="22" s="1"/>
  <c r="H57" i="3"/>
  <c r="R42" i="22" s="1"/>
  <c r="H58" i="3"/>
  <c r="R43" i="22" s="1"/>
  <c r="H59" i="3"/>
  <c r="R44" i="22" s="1"/>
  <c r="H60" i="3"/>
  <c r="R45" i="22" s="1"/>
  <c r="H61" i="3"/>
  <c r="R46" i="22" s="1"/>
  <c r="H62" i="3"/>
  <c r="R47" i="22" s="1"/>
  <c r="H63" i="3"/>
  <c r="R48" i="22" s="1"/>
  <c r="H64" i="3"/>
  <c r="R49" i="22" s="1"/>
  <c r="H65" i="3"/>
  <c r="R50" i="22" s="1"/>
  <c r="H66" i="3"/>
  <c r="S39" i="22" s="1"/>
  <c r="H67" i="3"/>
  <c r="S40" i="22" s="1"/>
  <c r="H68" i="3"/>
  <c r="S41" i="22" s="1"/>
  <c r="H69" i="3"/>
  <c r="S42" i="22" s="1"/>
  <c r="H70" i="3"/>
  <c r="S43" i="22" s="1"/>
  <c r="H71" i="3"/>
  <c r="S44" i="22" s="1"/>
  <c r="H72" i="3"/>
  <c r="S45" i="22" s="1"/>
  <c r="H73" i="3"/>
  <c r="S46" i="22" s="1"/>
  <c r="H74" i="3"/>
  <c r="S47" i="22" s="1"/>
  <c r="H75" i="3"/>
  <c r="S48" i="22" s="1"/>
  <c r="H76" i="3"/>
  <c r="S49" i="22" s="1"/>
  <c r="H77" i="3"/>
  <c r="S50" i="22" s="1"/>
  <c r="H78" i="3"/>
  <c r="T39" i="22" s="1"/>
  <c r="H79" i="3"/>
  <c r="T40" i="22" s="1"/>
  <c r="H80" i="3"/>
  <c r="T41" i="22" s="1"/>
  <c r="H81" i="3"/>
  <c r="T42" i="22" s="1"/>
  <c r="H82" i="3"/>
  <c r="T43" i="22" s="1"/>
  <c r="H83" i="3"/>
  <c r="T44" i="22" s="1"/>
  <c r="H84" i="3"/>
  <c r="T45" i="22" s="1"/>
  <c r="H85" i="3"/>
  <c r="T46" i="22" s="1"/>
  <c r="H86" i="3"/>
  <c r="T47" i="22" s="1"/>
  <c r="H87" i="3"/>
  <c r="T48" i="22" s="1"/>
  <c r="H88" i="3"/>
  <c r="T49" i="22" s="1"/>
  <c r="H89" i="3"/>
  <c r="T50" i="22" s="1"/>
  <c r="H90" i="3"/>
  <c r="U39" i="22" s="1"/>
  <c r="H91" i="3"/>
  <c r="U40" i="22" s="1"/>
  <c r="H92" i="3"/>
  <c r="U41" i="22" s="1"/>
  <c r="H93" i="3"/>
  <c r="U42" i="22" s="1"/>
  <c r="H94" i="3"/>
  <c r="U43" i="22" s="1"/>
  <c r="H95" i="3"/>
  <c r="U44" i="22" s="1"/>
  <c r="H96" i="3"/>
  <c r="U45" i="22" s="1"/>
  <c r="H97" i="3"/>
  <c r="U46" i="22" s="1"/>
  <c r="H98" i="3"/>
  <c r="U47" i="22" s="1"/>
  <c r="H99" i="3"/>
  <c r="U48" i="22" s="1"/>
  <c r="H100" i="3"/>
  <c r="U49" i="22" s="1"/>
  <c r="H101" i="3"/>
  <c r="U50" i="22" s="1"/>
  <c r="H102" i="3"/>
  <c r="V39" i="22" s="1"/>
  <c r="H103" i="3"/>
  <c r="V40" i="22" s="1"/>
  <c r="H104" i="3"/>
  <c r="V41" i="22" s="1"/>
  <c r="H105" i="3"/>
  <c r="V42" i="22" s="1"/>
  <c r="H106" i="3"/>
  <c r="V43" i="22" s="1"/>
  <c r="H107" i="3"/>
  <c r="V44" i="22" s="1"/>
  <c r="H108" i="3"/>
  <c r="V45" i="22" s="1"/>
  <c r="H109" i="3"/>
  <c r="V46" i="22" s="1"/>
  <c r="H110" i="3"/>
  <c r="V47" i="22" s="1"/>
  <c r="H111" i="3"/>
  <c r="V48" i="22" s="1"/>
  <c r="H112" i="3"/>
  <c r="V49" i="22" s="1"/>
  <c r="H7" i="3"/>
  <c r="N40" i="22" s="1"/>
  <c r="N252" i="22" s="1"/>
  <c r="H6" i="3"/>
  <c r="N39" i="22" s="1"/>
  <c r="F8" i="3"/>
  <c r="N29" i="22" s="1"/>
  <c r="F9" i="3"/>
  <c r="N30" i="22" s="1"/>
  <c r="F10" i="3"/>
  <c r="N31" i="22" s="1"/>
  <c r="F11" i="3"/>
  <c r="N32" i="22" s="1"/>
  <c r="F12" i="3"/>
  <c r="N33" i="22" s="1"/>
  <c r="F13" i="3"/>
  <c r="N34" i="22" s="1"/>
  <c r="F14" i="3"/>
  <c r="N35" i="22" s="1"/>
  <c r="F15" i="3"/>
  <c r="N36" i="22" s="1"/>
  <c r="F16" i="3"/>
  <c r="N37" i="22" s="1"/>
  <c r="F17" i="3"/>
  <c r="N38" i="22" s="1"/>
  <c r="F18" i="3"/>
  <c r="O27" i="22" s="1"/>
  <c r="F19" i="3"/>
  <c r="O28" i="22" s="1"/>
  <c r="F20" i="3"/>
  <c r="O29" i="22" s="1"/>
  <c r="F21" i="3"/>
  <c r="O30" i="22" s="1"/>
  <c r="F22" i="3"/>
  <c r="O31" i="22" s="1"/>
  <c r="F23" i="3"/>
  <c r="O32" i="22" s="1"/>
  <c r="F24" i="3"/>
  <c r="O33" i="22" s="1"/>
  <c r="F25" i="3"/>
  <c r="O34" i="22" s="1"/>
  <c r="F26" i="3"/>
  <c r="O35" i="22" s="1"/>
  <c r="F27" i="3"/>
  <c r="O36" i="22" s="1"/>
  <c r="F28" i="3"/>
  <c r="O37" i="22" s="1"/>
  <c r="F29" i="3"/>
  <c r="O38" i="22" s="1"/>
  <c r="F30" i="3"/>
  <c r="P27" i="22" s="1"/>
  <c r="F31" i="3"/>
  <c r="P28" i="22" s="1"/>
  <c r="F32" i="3"/>
  <c r="P29" i="22" s="1"/>
  <c r="F33" i="3"/>
  <c r="P30" i="22" s="1"/>
  <c r="F34" i="3"/>
  <c r="P31" i="22" s="1"/>
  <c r="F35" i="3"/>
  <c r="P32" i="22" s="1"/>
  <c r="F36" i="3"/>
  <c r="P33" i="22" s="1"/>
  <c r="F37" i="3"/>
  <c r="P34" i="22" s="1"/>
  <c r="F38" i="3"/>
  <c r="P35" i="22" s="1"/>
  <c r="F39" i="3"/>
  <c r="P36" i="22" s="1"/>
  <c r="F40" i="3"/>
  <c r="P37" i="22" s="1"/>
  <c r="F41" i="3"/>
  <c r="P38" i="22" s="1"/>
  <c r="F42" i="3"/>
  <c r="Q27" i="22" s="1"/>
  <c r="F43" i="3"/>
  <c r="Q28" i="22" s="1"/>
  <c r="F44" i="3"/>
  <c r="Q29" i="22" s="1"/>
  <c r="F45" i="3"/>
  <c r="Q30" i="22" s="1"/>
  <c r="F46" i="3"/>
  <c r="Q31" i="22" s="1"/>
  <c r="F47" i="3"/>
  <c r="Q32" i="22" s="1"/>
  <c r="F48" i="3"/>
  <c r="Q33" i="22" s="1"/>
  <c r="F49" i="3"/>
  <c r="Q34" i="22" s="1"/>
  <c r="F50" i="3"/>
  <c r="Q35" i="22" s="1"/>
  <c r="F51" i="3"/>
  <c r="Q36" i="22" s="1"/>
  <c r="F52" i="3"/>
  <c r="Q37" i="22" s="1"/>
  <c r="F53" i="3"/>
  <c r="Q38" i="22" s="1"/>
  <c r="F54" i="3"/>
  <c r="R27" i="22" s="1"/>
  <c r="F55" i="3"/>
  <c r="R28" i="22" s="1"/>
  <c r="F56" i="3"/>
  <c r="R29" i="22" s="1"/>
  <c r="F57" i="3"/>
  <c r="R30" i="22" s="1"/>
  <c r="F58" i="3"/>
  <c r="R31" i="22" s="1"/>
  <c r="F59" i="3"/>
  <c r="R32" i="22" s="1"/>
  <c r="F60" i="3"/>
  <c r="R33" i="22" s="1"/>
  <c r="F61" i="3"/>
  <c r="R34" i="22" s="1"/>
  <c r="F62" i="3"/>
  <c r="R35" i="22" s="1"/>
  <c r="F63" i="3"/>
  <c r="R36" i="22" s="1"/>
  <c r="F64" i="3"/>
  <c r="R37" i="22" s="1"/>
  <c r="F65" i="3"/>
  <c r="R38" i="22" s="1"/>
  <c r="F66" i="3"/>
  <c r="S27" i="22" s="1"/>
  <c r="F67" i="3"/>
  <c r="S28" i="22" s="1"/>
  <c r="F68" i="3"/>
  <c r="S29" i="22" s="1"/>
  <c r="F69" i="3"/>
  <c r="S30" i="22" s="1"/>
  <c r="F70" i="3"/>
  <c r="S31" i="22" s="1"/>
  <c r="F71" i="3"/>
  <c r="S32" i="22" s="1"/>
  <c r="F72" i="3"/>
  <c r="S33" i="22" s="1"/>
  <c r="F73" i="3"/>
  <c r="S34" i="22" s="1"/>
  <c r="F74" i="3"/>
  <c r="S35" i="22" s="1"/>
  <c r="F75" i="3"/>
  <c r="S36" i="22" s="1"/>
  <c r="F76" i="3"/>
  <c r="S37" i="22" s="1"/>
  <c r="F77" i="3"/>
  <c r="S38" i="22" s="1"/>
  <c r="F78" i="3"/>
  <c r="T27" i="22" s="1"/>
  <c r="F79" i="3"/>
  <c r="T28" i="22" s="1"/>
  <c r="F80" i="3"/>
  <c r="T29" i="22" s="1"/>
  <c r="F81" i="3"/>
  <c r="T30" i="22" s="1"/>
  <c r="F82" i="3"/>
  <c r="T31" i="22" s="1"/>
  <c r="F83" i="3"/>
  <c r="T32" i="22" s="1"/>
  <c r="F84" i="3"/>
  <c r="T33" i="22" s="1"/>
  <c r="F85" i="3"/>
  <c r="T34" i="22" s="1"/>
  <c r="F86" i="3"/>
  <c r="T35" i="22" s="1"/>
  <c r="F87" i="3"/>
  <c r="T36" i="22" s="1"/>
  <c r="F88" i="3"/>
  <c r="T37" i="22" s="1"/>
  <c r="F89" i="3"/>
  <c r="T38" i="22" s="1"/>
  <c r="F90" i="3"/>
  <c r="U27" i="22" s="1"/>
  <c r="F91" i="3"/>
  <c r="U28" i="22" s="1"/>
  <c r="F92" i="3"/>
  <c r="U29" i="22" s="1"/>
  <c r="F93" i="3"/>
  <c r="U30" i="22" s="1"/>
  <c r="F94" i="3"/>
  <c r="U31" i="22" s="1"/>
  <c r="F95" i="3"/>
  <c r="U32" i="22" s="1"/>
  <c r="F96" i="3"/>
  <c r="U33" i="22" s="1"/>
  <c r="F97" i="3"/>
  <c r="U34" i="22" s="1"/>
  <c r="F98" i="3"/>
  <c r="U35" i="22" s="1"/>
  <c r="F99" i="3"/>
  <c r="U36" i="22" s="1"/>
  <c r="F100" i="3"/>
  <c r="U37" i="22" s="1"/>
  <c r="F101" i="3"/>
  <c r="U38" i="22" s="1"/>
  <c r="F102" i="3"/>
  <c r="V27" i="22" s="1"/>
  <c r="F103" i="3"/>
  <c r="V28" i="22" s="1"/>
  <c r="F104" i="3"/>
  <c r="V29" i="22" s="1"/>
  <c r="F105" i="3"/>
  <c r="V30" i="22" s="1"/>
  <c r="F106" i="3"/>
  <c r="V31" i="22" s="1"/>
  <c r="F107" i="3"/>
  <c r="V32" i="22" s="1"/>
  <c r="F108" i="3"/>
  <c r="V33" i="22" s="1"/>
  <c r="F109" i="3"/>
  <c r="V34" i="22" s="1"/>
  <c r="F110" i="3"/>
  <c r="V35" i="22" s="1"/>
  <c r="F7" i="3"/>
  <c r="N28" i="22" s="1"/>
  <c r="N166" i="22" s="1"/>
  <c r="F6" i="3"/>
  <c r="N27" i="22" s="1"/>
  <c r="S12" i="8"/>
  <c r="E19" i="8"/>
  <c r="G19" i="8" s="1"/>
  <c r="D111" i="2"/>
  <c r="K24" i="16" s="1"/>
  <c r="D113" i="2"/>
  <c r="K26" i="16" s="1"/>
  <c r="C15" i="16"/>
  <c r="D9" i="2"/>
  <c r="C18" i="16" s="1"/>
  <c r="D8" i="2"/>
  <c r="C17" i="16" s="1"/>
  <c r="D10" i="2"/>
  <c r="C19" i="16" s="1"/>
  <c r="D11" i="2"/>
  <c r="C20" i="16" s="1"/>
  <c r="D12" i="2"/>
  <c r="C21" i="16" s="1"/>
  <c r="D13" i="2"/>
  <c r="C22" i="16" s="1"/>
  <c r="D14" i="2"/>
  <c r="C23" i="16" s="1"/>
  <c r="D15" i="2"/>
  <c r="C24" i="16" s="1"/>
  <c r="D16" i="2"/>
  <c r="C25" i="16" s="1"/>
  <c r="D17" i="2"/>
  <c r="C26" i="16" s="1"/>
  <c r="D18" i="2"/>
  <c r="D15" i="16" s="1"/>
  <c r="D19" i="2"/>
  <c r="D16" i="16" s="1"/>
  <c r="D20" i="2"/>
  <c r="D17" i="16" s="1"/>
  <c r="D21" i="2"/>
  <c r="D18" i="16" s="1"/>
  <c r="D22" i="2"/>
  <c r="D19" i="16" s="1"/>
  <c r="D23" i="2"/>
  <c r="D20" i="16" s="1"/>
  <c r="D24" i="2"/>
  <c r="D21" i="16" s="1"/>
  <c r="D25" i="2"/>
  <c r="D22" i="16" s="1"/>
  <c r="D26" i="2"/>
  <c r="D23" i="16" s="1"/>
  <c r="D27" i="2"/>
  <c r="D24" i="16" s="1"/>
  <c r="D28" i="2"/>
  <c r="D25" i="16" s="1"/>
  <c r="D29" i="2"/>
  <c r="D26" i="16" s="1"/>
  <c r="D30" i="2"/>
  <c r="E15" i="16" s="1"/>
  <c r="D31" i="2"/>
  <c r="E16" i="16" s="1"/>
  <c r="D32" i="2"/>
  <c r="E17" i="16" s="1"/>
  <c r="D33" i="2"/>
  <c r="E18" i="16" s="1"/>
  <c r="D34" i="2"/>
  <c r="E19" i="16" s="1"/>
  <c r="D35" i="2"/>
  <c r="E20" i="16" s="1"/>
  <c r="D36" i="2"/>
  <c r="E21" i="16" s="1"/>
  <c r="D37" i="2"/>
  <c r="E22" i="16" s="1"/>
  <c r="D38" i="2"/>
  <c r="E23" i="16" s="1"/>
  <c r="D39" i="2"/>
  <c r="E24" i="16" s="1"/>
  <c r="D40" i="2"/>
  <c r="E25" i="16" s="1"/>
  <c r="D41" i="2"/>
  <c r="E26" i="16" s="1"/>
  <c r="D42" i="2"/>
  <c r="F15" i="16" s="1"/>
  <c r="D43" i="2"/>
  <c r="F16" i="16" s="1"/>
  <c r="D44" i="2"/>
  <c r="F17" i="16" s="1"/>
  <c r="D45" i="2"/>
  <c r="F18" i="16" s="1"/>
  <c r="D46" i="2"/>
  <c r="F19" i="16" s="1"/>
  <c r="D47" i="2"/>
  <c r="F20" i="16" s="1"/>
  <c r="D48" i="2"/>
  <c r="F21" i="16" s="1"/>
  <c r="D49" i="2"/>
  <c r="F22" i="16" s="1"/>
  <c r="D50" i="2"/>
  <c r="F23" i="16" s="1"/>
  <c r="D51" i="2"/>
  <c r="F24" i="16" s="1"/>
  <c r="D52" i="2"/>
  <c r="F25" i="16" s="1"/>
  <c r="D53" i="2"/>
  <c r="F26" i="16" s="1"/>
  <c r="D54" i="2"/>
  <c r="G15" i="16" s="1"/>
  <c r="D55" i="2"/>
  <c r="G16" i="16" s="1"/>
  <c r="D56" i="2"/>
  <c r="G17" i="16" s="1"/>
  <c r="D57" i="2"/>
  <c r="G18" i="16" s="1"/>
  <c r="D58" i="2"/>
  <c r="G19" i="16" s="1"/>
  <c r="D59" i="2"/>
  <c r="G20" i="16" s="1"/>
  <c r="D60" i="2"/>
  <c r="G21" i="16" s="1"/>
  <c r="D61" i="2"/>
  <c r="G22" i="16" s="1"/>
  <c r="D62" i="2"/>
  <c r="G23" i="16" s="1"/>
  <c r="D63" i="2"/>
  <c r="G24" i="16" s="1"/>
  <c r="D64" i="2"/>
  <c r="G25" i="16" s="1"/>
  <c r="D65" i="2"/>
  <c r="G26" i="16" s="1"/>
  <c r="D66" i="2"/>
  <c r="H15" i="16" s="1"/>
  <c r="D67" i="2"/>
  <c r="H16" i="16" s="1"/>
  <c r="D68" i="2"/>
  <c r="H17" i="16" s="1"/>
  <c r="D69" i="2"/>
  <c r="H18" i="16" s="1"/>
  <c r="D70" i="2"/>
  <c r="H19" i="16" s="1"/>
  <c r="D71" i="2"/>
  <c r="H20" i="16" s="1"/>
  <c r="D72" i="2"/>
  <c r="H21" i="16" s="1"/>
  <c r="D73" i="2"/>
  <c r="H22" i="16" s="1"/>
  <c r="D74" i="2"/>
  <c r="H23" i="16" s="1"/>
  <c r="D75" i="2"/>
  <c r="H24" i="16" s="1"/>
  <c r="D76" i="2"/>
  <c r="H25" i="16" s="1"/>
  <c r="D77" i="2"/>
  <c r="H26" i="16" s="1"/>
  <c r="D78" i="2"/>
  <c r="I15" i="16" s="1"/>
  <c r="D79" i="2"/>
  <c r="I16" i="16" s="1"/>
  <c r="D80" i="2"/>
  <c r="I17" i="16" s="1"/>
  <c r="D81" i="2"/>
  <c r="I18" i="16" s="1"/>
  <c r="D82" i="2"/>
  <c r="I19" i="16" s="1"/>
  <c r="D83" i="2"/>
  <c r="I20" i="16" s="1"/>
  <c r="D84" i="2"/>
  <c r="I21" i="16" s="1"/>
  <c r="D85" i="2"/>
  <c r="I22" i="16" s="1"/>
  <c r="D86" i="2"/>
  <c r="I23" i="16" s="1"/>
  <c r="D87" i="2"/>
  <c r="I24" i="16" s="1"/>
  <c r="D88" i="2"/>
  <c r="I25" i="16" s="1"/>
  <c r="D89" i="2"/>
  <c r="I26" i="16" s="1"/>
  <c r="D90" i="2"/>
  <c r="J15" i="16" s="1"/>
  <c r="D91" i="2"/>
  <c r="J16" i="16" s="1"/>
  <c r="D92" i="2"/>
  <c r="J17" i="16" s="1"/>
  <c r="D93" i="2"/>
  <c r="J18" i="16" s="1"/>
  <c r="D94" i="2"/>
  <c r="J19" i="16" s="1"/>
  <c r="D95" i="2"/>
  <c r="J20" i="16" s="1"/>
  <c r="D96" i="2"/>
  <c r="J21" i="16" s="1"/>
  <c r="D97" i="2"/>
  <c r="J22" i="16" s="1"/>
  <c r="D98" i="2"/>
  <c r="J23" i="16" s="1"/>
  <c r="D99" i="2"/>
  <c r="J24" i="16" s="1"/>
  <c r="D100" i="2"/>
  <c r="J25" i="16" s="1"/>
  <c r="D101" i="2"/>
  <c r="J26" i="16" s="1"/>
  <c r="D102" i="2"/>
  <c r="K15" i="16" s="1"/>
  <c r="D103" i="2"/>
  <c r="K16" i="16" s="1"/>
  <c r="D104" i="2"/>
  <c r="K17" i="16" s="1"/>
  <c r="D105" i="2"/>
  <c r="K18" i="16" s="1"/>
  <c r="D106" i="2"/>
  <c r="K19" i="16" s="1"/>
  <c r="D107" i="2"/>
  <c r="K20" i="16" s="1"/>
  <c r="D108" i="2"/>
  <c r="K21" i="16" s="1"/>
  <c r="D109" i="2"/>
  <c r="K22" i="16" s="1"/>
  <c r="D110" i="2"/>
  <c r="K23" i="16" s="1"/>
  <c r="D112" i="2"/>
  <c r="K25" i="16" s="1"/>
  <c r="D7" i="2"/>
  <c r="C16" i="16" s="1"/>
  <c r="J60" i="1"/>
  <c r="J61" i="1" s="1"/>
  <c r="J62" i="1" s="1"/>
  <c r="J51" i="1"/>
  <c r="J52" i="1" s="1"/>
  <c r="J53" i="1" s="1"/>
  <c r="J39" i="1"/>
  <c r="J40" i="1" s="1"/>
  <c r="J41" i="1" s="1"/>
  <c r="J36" i="1"/>
  <c r="J37" i="1" s="1"/>
  <c r="J38" i="1" s="1"/>
  <c r="J33" i="1"/>
  <c r="J34" i="1" s="1"/>
  <c r="J35" i="1" s="1"/>
  <c r="J30" i="1"/>
  <c r="J31" i="1" s="1"/>
  <c r="J32" i="1" s="1"/>
  <c r="J90" i="1"/>
  <c r="J91" i="1" s="1"/>
  <c r="J92" i="1" s="1"/>
  <c r="J87" i="1"/>
  <c r="J88" i="1" s="1"/>
  <c r="J89" i="1" s="1"/>
  <c r="J84" i="1"/>
  <c r="J85" i="1" s="1"/>
  <c r="J86" i="1" s="1"/>
  <c r="J81" i="1"/>
  <c r="J82" i="1" s="1"/>
  <c r="J83" i="1" s="1"/>
  <c r="J78" i="1"/>
  <c r="J79" i="1" s="1"/>
  <c r="J80" i="1" s="1"/>
  <c r="J75" i="1"/>
  <c r="J76" i="1" s="1"/>
  <c r="J77" i="1" s="1"/>
  <c r="J72" i="1"/>
  <c r="J73" i="1" s="1"/>
  <c r="J74" i="1" s="1"/>
  <c r="J69" i="1"/>
  <c r="J70" i="1" s="1"/>
  <c r="J71" i="1" s="1"/>
  <c r="J66" i="1"/>
  <c r="J67" i="1" s="1"/>
  <c r="J68" i="1" s="1"/>
  <c r="J63" i="1"/>
  <c r="J64" i="1" s="1"/>
  <c r="J65" i="1" s="1"/>
  <c r="J57" i="1"/>
  <c r="J58" i="1" s="1"/>
  <c r="J59" i="1" s="1"/>
  <c r="J54" i="1"/>
  <c r="J55" i="1" s="1"/>
  <c r="J56" i="1" s="1"/>
  <c r="J48" i="1"/>
  <c r="J49" i="1" s="1"/>
  <c r="J50" i="1" s="1"/>
  <c r="J45" i="1"/>
  <c r="J46" i="1" s="1"/>
  <c r="J47" i="1" s="1"/>
  <c r="J42" i="1"/>
  <c r="J43" i="1" s="1"/>
  <c r="J44" i="1" s="1"/>
  <c r="J27" i="1"/>
  <c r="J28" i="1" s="1"/>
  <c r="J29" i="1" s="1"/>
  <c r="J24" i="1"/>
  <c r="J25" i="1" s="1"/>
  <c r="J26" i="1" s="1"/>
  <c r="J21" i="1"/>
  <c r="J22" i="1" s="1"/>
  <c r="J23" i="1" s="1"/>
  <c r="J18" i="1"/>
  <c r="J15" i="1"/>
  <c r="J16" i="1" s="1"/>
  <c r="J17" i="1" s="1"/>
  <c r="J9" i="1"/>
  <c r="J10" i="1" s="1"/>
  <c r="J11" i="1" s="1"/>
  <c r="J12" i="1"/>
  <c r="J13" i="1" s="1"/>
  <c r="J14" i="1" s="1"/>
  <c r="J6" i="1"/>
  <c r="J7" i="1" s="1"/>
  <c r="J8" i="1" s="1"/>
  <c r="N4" i="22"/>
  <c r="N228" i="22" s="1"/>
  <c r="P84" i="22"/>
  <c r="U84" i="22"/>
  <c r="Q78" i="22"/>
  <c r="R84" i="22"/>
  <c r="P81" i="22"/>
  <c r="N84" i="22"/>
  <c r="U77" i="22"/>
  <c r="T84" i="22"/>
  <c r="V81" i="22"/>
  <c r="P80" i="22"/>
  <c r="P75" i="22"/>
  <c r="N81" i="22"/>
  <c r="V75" i="22"/>
  <c r="O82" i="22"/>
  <c r="Q79" i="22"/>
  <c r="S82" i="22"/>
  <c r="U81" i="22"/>
  <c r="V78" i="22"/>
  <c r="T78" i="22"/>
  <c r="R78" i="22"/>
  <c r="S81" i="22"/>
  <c r="Q81" i="22"/>
  <c r="S86" i="22"/>
  <c r="S85" i="22"/>
  <c r="R85" i="22"/>
  <c r="R86" i="22"/>
  <c r="N83" i="22"/>
  <c r="N82" i="22"/>
  <c r="T79" i="22"/>
  <c r="T82" i="22"/>
  <c r="Q85" i="22"/>
  <c r="P85" i="22"/>
  <c r="V82" i="22"/>
  <c r="V83" i="22"/>
  <c r="T75" i="22"/>
  <c r="H113" i="3"/>
  <c r="V50" i="22" s="1"/>
  <c r="D114" i="2"/>
  <c r="L15" i="16" s="1"/>
  <c r="N5" i="22"/>
  <c r="U76" i="22"/>
  <c r="P79" i="22"/>
  <c r="R76" i="22"/>
  <c r="R77" i="22"/>
  <c r="P76" i="22"/>
  <c r="W87" i="22"/>
  <c r="W75" i="22"/>
  <c r="W90" i="22"/>
  <c r="S8" i="3"/>
  <c r="J105" i="1"/>
  <c r="J106" i="1" s="1"/>
  <c r="J107" i="1" s="1"/>
  <c r="J102" i="1"/>
  <c r="J103" i="1" s="1"/>
  <c r="J104" i="1" s="1"/>
  <c r="J99" i="1"/>
  <c r="J100" i="1" s="1"/>
  <c r="J101" i="1" s="1"/>
  <c r="J96" i="1"/>
  <c r="J97" i="1" s="1"/>
  <c r="J98" i="1" s="1"/>
  <c r="J93" i="1"/>
  <c r="J94" i="1" s="1"/>
  <c r="J95" i="1" s="1"/>
  <c r="M12" i="8"/>
  <c r="M13" i="8"/>
  <c r="W91" i="22"/>
  <c r="W30" i="22"/>
  <c r="D34" i="19"/>
  <c r="D54" i="8"/>
  <c r="E54" i="8" s="1"/>
  <c r="G54" i="8" s="1"/>
  <c r="D124" i="8"/>
  <c r="E124" i="8" s="1"/>
  <c r="G124" i="8" s="1"/>
  <c r="D101" i="3"/>
  <c r="V62" i="22"/>
  <c r="V74" i="22"/>
  <c r="W51" i="22"/>
  <c r="W63" i="22"/>
  <c r="W52" i="22"/>
  <c r="W64" i="22"/>
  <c r="D120" i="8"/>
  <c r="E120" i="8" s="1"/>
  <c r="G120" i="8" s="1"/>
  <c r="D121" i="8"/>
  <c r="E121" i="8" s="1"/>
  <c r="G121" i="8" s="1"/>
  <c r="D122" i="8"/>
  <c r="E122" i="8" s="1"/>
  <c r="G122" i="8" s="1"/>
  <c r="D123" i="8"/>
  <c r="E123" i="8" s="1"/>
  <c r="G123" i="8" s="1"/>
  <c r="D118" i="8"/>
  <c r="E118" i="8" s="1"/>
  <c r="G118" i="8" s="1"/>
  <c r="D119" i="8"/>
  <c r="E119" i="8" s="1"/>
  <c r="G119" i="8" s="1"/>
  <c r="F9" i="1"/>
  <c r="O5" i="1" s="1"/>
  <c r="F37" i="1"/>
  <c r="V5" i="1" s="1"/>
  <c r="F33" i="1"/>
  <c r="U5" i="1" s="1"/>
  <c r="F29" i="1"/>
  <c r="T5" i="1" s="1"/>
  <c r="F25" i="1"/>
  <c r="S5" i="1" s="1"/>
  <c r="F21" i="1"/>
  <c r="R5" i="1" s="1"/>
  <c r="F17" i="1"/>
  <c r="Q5" i="1" s="1"/>
  <c r="D44" i="19"/>
  <c r="E44" i="19"/>
  <c r="F44" i="19"/>
  <c r="G44" i="19"/>
  <c r="H44" i="19"/>
  <c r="I44" i="19"/>
  <c r="J44" i="19"/>
  <c r="D43" i="19"/>
  <c r="E43" i="19"/>
  <c r="F43" i="19"/>
  <c r="G43" i="19"/>
  <c r="H43" i="19"/>
  <c r="I43" i="19"/>
  <c r="D42" i="19"/>
  <c r="E42" i="19"/>
  <c r="F42" i="19"/>
  <c r="G42" i="19"/>
  <c r="H42" i="19"/>
  <c r="D41" i="19"/>
  <c r="E41" i="19"/>
  <c r="F41" i="19"/>
  <c r="G41" i="19"/>
  <c r="D40" i="19"/>
  <c r="E40" i="19"/>
  <c r="F40" i="19"/>
  <c r="G40" i="19"/>
  <c r="D31" i="19"/>
  <c r="E31" i="19"/>
  <c r="F31" i="19"/>
  <c r="G31" i="19"/>
  <c r="H31" i="19"/>
  <c r="D32" i="19"/>
  <c r="E32" i="19"/>
  <c r="D33" i="19"/>
  <c r="E33" i="19"/>
  <c r="F33" i="19"/>
  <c r="G33" i="19"/>
  <c r="E34" i="19"/>
  <c r="F34" i="19"/>
  <c r="G34" i="19"/>
  <c r="H34" i="19"/>
  <c r="I34" i="19"/>
  <c r="D35" i="19"/>
  <c r="E35" i="19"/>
  <c r="F35" i="19"/>
  <c r="G35" i="19"/>
  <c r="H35" i="19"/>
  <c r="D24" i="19"/>
  <c r="E24" i="19"/>
  <c r="F24" i="19"/>
  <c r="G24" i="19"/>
  <c r="H24" i="19"/>
  <c r="E22" i="19"/>
  <c r="F22" i="19"/>
  <c r="G22" i="19"/>
  <c r="H22" i="19"/>
  <c r="E23" i="19"/>
  <c r="D25" i="19"/>
  <c r="E25" i="19"/>
  <c r="F25" i="19"/>
  <c r="G25" i="19"/>
  <c r="D26" i="19"/>
  <c r="E26" i="19"/>
  <c r="F26" i="19"/>
  <c r="G26" i="19"/>
  <c r="H26" i="19"/>
  <c r="I26" i="19"/>
  <c r="I6" i="7"/>
  <c r="J6" i="6"/>
  <c r="N8" i="3"/>
  <c r="O8" i="3"/>
  <c r="P8" i="3"/>
  <c r="Q8" i="3"/>
  <c r="R8" i="3"/>
  <c r="N9" i="3"/>
  <c r="O9" i="3"/>
  <c r="P9" i="3"/>
  <c r="Q9" i="3"/>
  <c r="R9" i="3"/>
  <c r="S9" i="3"/>
  <c r="M9" i="3"/>
  <c r="M8" i="3"/>
  <c r="D10" i="16"/>
  <c r="C88" i="4"/>
  <c r="C64" i="4"/>
  <c r="C52" i="4"/>
  <c r="C40" i="4"/>
  <c r="C28" i="4"/>
  <c r="C16" i="4"/>
  <c r="C16" i="7"/>
  <c r="C28" i="7"/>
  <c r="C40" i="7"/>
  <c r="C52" i="7"/>
  <c r="C64" i="7"/>
  <c r="C76" i="7"/>
  <c r="C88" i="7"/>
  <c r="C100" i="7"/>
  <c r="O6" i="7"/>
  <c r="N6" i="7"/>
  <c r="M6" i="7"/>
  <c r="L6" i="7"/>
  <c r="K6" i="7"/>
  <c r="J6" i="7"/>
  <c r="P6" i="6"/>
  <c r="O6" i="6"/>
  <c r="N6" i="6"/>
  <c r="M6" i="6"/>
  <c r="L6" i="6"/>
  <c r="K6" i="6"/>
  <c r="C16" i="6"/>
  <c r="C28" i="6"/>
  <c r="C40" i="6"/>
  <c r="C52" i="6"/>
  <c r="C64" i="6"/>
  <c r="C76" i="6"/>
  <c r="C88" i="6"/>
  <c r="C32" i="5"/>
  <c r="C20" i="5"/>
  <c r="C44" i="5"/>
  <c r="C56" i="5"/>
  <c r="C68" i="5"/>
  <c r="C80" i="5"/>
  <c r="C92" i="5"/>
  <c r="C104" i="5"/>
  <c r="O6" i="5"/>
  <c r="N6" i="5"/>
  <c r="M6" i="5"/>
  <c r="L6" i="5"/>
  <c r="K6" i="5"/>
  <c r="J6" i="5"/>
  <c r="I6" i="5"/>
  <c r="K9" i="4"/>
  <c r="L9" i="4"/>
  <c r="M9" i="4"/>
  <c r="N9" i="4"/>
  <c r="O9" i="4"/>
  <c r="P9" i="4"/>
  <c r="J9" i="4"/>
  <c r="C76" i="4"/>
  <c r="C100" i="4"/>
  <c r="N12" i="8"/>
  <c r="N13" i="8"/>
  <c r="E10" i="16"/>
  <c r="O12" i="8"/>
  <c r="P12" i="8"/>
  <c r="P13" i="8"/>
  <c r="G10" i="16"/>
  <c r="Q12" i="8"/>
  <c r="R12" i="8"/>
  <c r="S13" i="8"/>
  <c r="J10" i="16"/>
  <c r="E29" i="3"/>
  <c r="D53" i="3"/>
  <c r="E53" i="3"/>
  <c r="D65" i="3"/>
  <c r="E65" i="3"/>
  <c r="D77" i="3"/>
  <c r="E77" i="3"/>
  <c r="D89" i="3"/>
  <c r="E89" i="3"/>
  <c r="E101" i="3"/>
  <c r="D41" i="3"/>
  <c r="E41" i="3"/>
  <c r="D29" i="3"/>
  <c r="E17" i="3"/>
  <c r="C29" i="2"/>
  <c r="I6" i="2" s="1"/>
  <c r="C17" i="2"/>
  <c r="H6" i="2" s="1"/>
  <c r="C17" i="1"/>
  <c r="C9" i="1"/>
  <c r="C21" i="1"/>
  <c r="C25" i="1"/>
  <c r="C29" i="1"/>
  <c r="C33" i="1"/>
  <c r="C37" i="1"/>
  <c r="C41" i="2"/>
  <c r="J6" i="2" s="1"/>
  <c r="C53" i="2"/>
  <c r="K6" i="2" s="1"/>
  <c r="C65" i="2"/>
  <c r="L6" i="2" s="1"/>
  <c r="C77" i="2"/>
  <c r="M6" i="2" s="1"/>
  <c r="C89" i="2"/>
  <c r="N6" i="2" s="1"/>
  <c r="C101" i="2"/>
  <c r="O6" i="2" s="1"/>
  <c r="D91" i="8"/>
  <c r="E91" i="8" s="1"/>
  <c r="D92" i="8"/>
  <c r="E92" i="8" s="1"/>
  <c r="G92" i="8" s="1"/>
  <c r="D93" i="8"/>
  <c r="E93" i="8" s="1"/>
  <c r="G93" i="8" s="1"/>
  <c r="D94" i="8"/>
  <c r="E94" i="8" s="1"/>
  <c r="G94" i="8" s="1"/>
  <c r="D95" i="8"/>
  <c r="E95" i="8" s="1"/>
  <c r="G95" i="8" s="1"/>
  <c r="D96" i="8"/>
  <c r="E96" i="8" s="1"/>
  <c r="G96" i="8" s="1"/>
  <c r="D97" i="8"/>
  <c r="E97" i="8" s="1"/>
  <c r="G97" i="8" s="1"/>
  <c r="D98" i="8"/>
  <c r="E98" i="8" s="1"/>
  <c r="G98" i="8" s="1"/>
  <c r="D99" i="8"/>
  <c r="E99" i="8" s="1"/>
  <c r="G99" i="8" s="1"/>
  <c r="D100" i="8"/>
  <c r="E100" i="8" s="1"/>
  <c r="G100" i="8" s="1"/>
  <c r="D101" i="8"/>
  <c r="E101" i="8" s="1"/>
  <c r="G101" i="8" s="1"/>
  <c r="D102" i="8"/>
  <c r="E102" i="8" s="1"/>
  <c r="G102" i="8" s="1"/>
  <c r="D43" i="8"/>
  <c r="E43" i="8" s="1"/>
  <c r="D44" i="8"/>
  <c r="E44" i="8" s="1"/>
  <c r="G44" i="8" s="1"/>
  <c r="D45" i="8"/>
  <c r="E45" i="8" s="1"/>
  <c r="G45" i="8" s="1"/>
  <c r="D46" i="8"/>
  <c r="E46" i="8" s="1"/>
  <c r="G46" i="8" s="1"/>
  <c r="D47" i="8"/>
  <c r="E47" i="8" s="1"/>
  <c r="G47" i="8" s="1"/>
  <c r="D48" i="8"/>
  <c r="E48" i="8" s="1"/>
  <c r="G48" i="8" s="1"/>
  <c r="D49" i="8"/>
  <c r="E49" i="8" s="1"/>
  <c r="G49" i="8" s="1"/>
  <c r="D50" i="8"/>
  <c r="E50" i="8" s="1"/>
  <c r="G50" i="8" s="1"/>
  <c r="D51" i="8"/>
  <c r="E51" i="8" s="1"/>
  <c r="G51" i="8" s="1"/>
  <c r="D52" i="8"/>
  <c r="E52" i="8" s="1"/>
  <c r="G52" i="8" s="1"/>
  <c r="D53" i="8"/>
  <c r="E53" i="8" s="1"/>
  <c r="G53" i="8" s="1"/>
  <c r="D31" i="8"/>
  <c r="E31" i="8" s="1"/>
  <c r="D32" i="8"/>
  <c r="E32" i="8" s="1"/>
  <c r="G32" i="8" s="1"/>
  <c r="D33" i="8"/>
  <c r="E33" i="8" s="1"/>
  <c r="G33" i="8" s="1"/>
  <c r="D34" i="8"/>
  <c r="E34" i="8" s="1"/>
  <c r="G34" i="8" s="1"/>
  <c r="D35" i="8"/>
  <c r="E35" i="8" s="1"/>
  <c r="G35" i="8" s="1"/>
  <c r="D36" i="8"/>
  <c r="E36" i="8" s="1"/>
  <c r="G36" i="8" s="1"/>
  <c r="D37" i="8"/>
  <c r="E37" i="8" s="1"/>
  <c r="G37" i="8" s="1"/>
  <c r="D38" i="8"/>
  <c r="E38" i="8" s="1"/>
  <c r="G38" i="8" s="1"/>
  <c r="D39" i="8"/>
  <c r="E39" i="8" s="1"/>
  <c r="G39" i="8" s="1"/>
  <c r="D40" i="8"/>
  <c r="E40" i="8" s="1"/>
  <c r="G40" i="8" s="1"/>
  <c r="D41" i="8"/>
  <c r="E41" i="8" s="1"/>
  <c r="G41" i="8" s="1"/>
  <c r="D42" i="8"/>
  <c r="E42" i="8" s="1"/>
  <c r="G42" i="8" s="1"/>
  <c r="D55" i="8"/>
  <c r="E55" i="8" s="1"/>
  <c r="G55" i="8" s="1"/>
  <c r="D56" i="8"/>
  <c r="E56" i="8" s="1"/>
  <c r="G56" i="8" s="1"/>
  <c r="D57" i="8"/>
  <c r="E57" i="8" s="1"/>
  <c r="G57" i="8" s="1"/>
  <c r="D58" i="8"/>
  <c r="E58" i="8" s="1"/>
  <c r="G58" i="8" s="1"/>
  <c r="D59" i="8"/>
  <c r="E59" i="8" s="1"/>
  <c r="G59" i="8" s="1"/>
  <c r="D60" i="8"/>
  <c r="E60" i="8" s="1"/>
  <c r="G60" i="8" s="1"/>
  <c r="D61" i="8"/>
  <c r="E61" i="8" s="1"/>
  <c r="G61" i="8" s="1"/>
  <c r="D62" i="8"/>
  <c r="E62" i="8" s="1"/>
  <c r="G62" i="8" s="1"/>
  <c r="D63" i="8"/>
  <c r="E63" i="8" s="1"/>
  <c r="G63" i="8" s="1"/>
  <c r="D64" i="8"/>
  <c r="E64" i="8" s="1"/>
  <c r="G64" i="8" s="1"/>
  <c r="D65" i="8"/>
  <c r="E65" i="8" s="1"/>
  <c r="G65" i="8" s="1"/>
  <c r="D66" i="8"/>
  <c r="E66" i="8" s="1"/>
  <c r="G66" i="8" s="1"/>
  <c r="D67" i="8"/>
  <c r="E67" i="8" s="1"/>
  <c r="G67" i="8" s="1"/>
  <c r="D68" i="8"/>
  <c r="E68" i="8" s="1"/>
  <c r="G68" i="8" s="1"/>
  <c r="D69" i="8"/>
  <c r="E69" i="8" s="1"/>
  <c r="G69" i="8" s="1"/>
  <c r="D70" i="8"/>
  <c r="E70" i="8" s="1"/>
  <c r="D71" i="8"/>
  <c r="E71" i="8" s="1"/>
  <c r="G71" i="8" s="1"/>
  <c r="D72" i="8"/>
  <c r="E72" i="8" s="1"/>
  <c r="G72" i="8" s="1"/>
  <c r="D73" i="8"/>
  <c r="E73" i="8" s="1"/>
  <c r="G73" i="8" s="1"/>
  <c r="D74" i="8"/>
  <c r="E74" i="8" s="1"/>
  <c r="G74" i="8" s="1"/>
  <c r="D75" i="8"/>
  <c r="E75" i="8" s="1"/>
  <c r="G75" i="8" s="1"/>
  <c r="D76" i="8"/>
  <c r="E76" i="8" s="1"/>
  <c r="G76" i="8" s="1"/>
  <c r="D77" i="8"/>
  <c r="E77" i="8" s="1"/>
  <c r="G77" i="8" s="1"/>
  <c r="D78" i="8"/>
  <c r="E78" i="8" s="1"/>
  <c r="G78" i="8" s="1"/>
  <c r="D79" i="8"/>
  <c r="E79" i="8" s="1"/>
  <c r="G79" i="8" s="1"/>
  <c r="D80" i="8"/>
  <c r="E80" i="8" s="1"/>
  <c r="G80" i="8" s="1"/>
  <c r="D81" i="8"/>
  <c r="E81" i="8" s="1"/>
  <c r="G81" i="8" s="1"/>
  <c r="D82" i="8"/>
  <c r="E82" i="8" s="1"/>
  <c r="G82" i="8" s="1"/>
  <c r="D83" i="8"/>
  <c r="E83" i="8" s="1"/>
  <c r="G83" i="8" s="1"/>
  <c r="D84" i="8"/>
  <c r="E84" i="8" s="1"/>
  <c r="G84" i="8" s="1"/>
  <c r="D85" i="8"/>
  <c r="E85" i="8" s="1"/>
  <c r="G85" i="8" s="1"/>
  <c r="D86" i="8"/>
  <c r="E86" i="8" s="1"/>
  <c r="G86" i="8" s="1"/>
  <c r="D87" i="8"/>
  <c r="E87" i="8" s="1"/>
  <c r="G87" i="8" s="1"/>
  <c r="D88" i="8"/>
  <c r="E88" i="8" s="1"/>
  <c r="G88" i="8" s="1"/>
  <c r="D89" i="8"/>
  <c r="E89" i="8" s="1"/>
  <c r="G89" i="8" s="1"/>
  <c r="D90" i="8"/>
  <c r="E90" i="8" s="1"/>
  <c r="G90" i="8" s="1"/>
  <c r="D103" i="8"/>
  <c r="E103" i="8" s="1"/>
  <c r="G103" i="8" s="1"/>
  <c r="D104" i="8"/>
  <c r="E104" i="8" s="1"/>
  <c r="G104" i="8" s="1"/>
  <c r="D105" i="8"/>
  <c r="E105" i="8" s="1"/>
  <c r="D106" i="8"/>
  <c r="E106" i="8" s="1"/>
  <c r="G106" i="8" s="1"/>
  <c r="D107" i="8"/>
  <c r="E107" i="8" s="1"/>
  <c r="G107" i="8" s="1"/>
  <c r="D108" i="8"/>
  <c r="E108" i="8" s="1"/>
  <c r="G108" i="8" s="1"/>
  <c r="D109" i="8"/>
  <c r="E109" i="8" s="1"/>
  <c r="G109" i="8" s="1"/>
  <c r="D110" i="8"/>
  <c r="E110" i="8" s="1"/>
  <c r="G110" i="8" s="1"/>
  <c r="D111" i="8"/>
  <c r="E111" i="8" s="1"/>
  <c r="G111" i="8" s="1"/>
  <c r="D112" i="8"/>
  <c r="E112" i="8" s="1"/>
  <c r="G112" i="8" s="1"/>
  <c r="D113" i="8"/>
  <c r="E113" i="8" s="1"/>
  <c r="G113" i="8" s="1"/>
  <c r="D114" i="8"/>
  <c r="E114" i="8" s="1"/>
  <c r="G114" i="8" s="1"/>
  <c r="E20" i="8"/>
  <c r="G20" i="8" s="1"/>
  <c r="E21" i="8"/>
  <c r="G21" i="8" s="1"/>
  <c r="E22" i="8"/>
  <c r="E23" i="8"/>
  <c r="G23" i="8" s="1"/>
  <c r="E24" i="8"/>
  <c r="G24" i="8" s="1"/>
  <c r="E25" i="8"/>
  <c r="G25" i="8" s="1"/>
  <c r="E26" i="8"/>
  <c r="G26" i="8" s="1"/>
  <c r="E27" i="8"/>
  <c r="G27" i="8" s="1"/>
  <c r="E28" i="8"/>
  <c r="G28" i="8" s="1"/>
  <c r="E29" i="8"/>
  <c r="G29" i="8" s="1"/>
  <c r="E30" i="8"/>
  <c r="G30" i="8" s="1"/>
  <c r="D115" i="8"/>
  <c r="E115" i="8" s="1"/>
  <c r="D116" i="8"/>
  <c r="E116" i="8" s="1"/>
  <c r="G116" i="8" s="1"/>
  <c r="D117" i="8"/>
  <c r="E117" i="8" s="1"/>
  <c r="G117" i="8" s="1"/>
  <c r="W53" i="22"/>
  <c r="Q13" i="8"/>
  <c r="H10" i="16"/>
  <c r="R13" i="8"/>
  <c r="I10" i="16"/>
  <c r="G128" i="8"/>
  <c r="W65" i="22"/>
  <c r="O13" i="8"/>
  <c r="F10" i="16"/>
  <c r="F23" i="19"/>
  <c r="I42" i="19"/>
  <c r="H41" i="19"/>
  <c r="J43" i="19"/>
  <c r="U44" i="19"/>
  <c r="I35" i="19"/>
  <c r="I31" i="19"/>
  <c r="H40" i="19"/>
  <c r="I24" i="19"/>
  <c r="J34" i="19"/>
  <c r="F32" i="19"/>
  <c r="H33" i="19"/>
  <c r="H25" i="19"/>
  <c r="I22" i="19"/>
  <c r="J26" i="19"/>
  <c r="R44" i="19"/>
  <c r="T44" i="19"/>
  <c r="O44" i="19"/>
  <c r="S44" i="19"/>
  <c r="Q44" i="19"/>
  <c r="P44" i="19"/>
  <c r="N44" i="19"/>
  <c r="W54" i="22"/>
  <c r="G129" i="8"/>
  <c r="P34" i="19"/>
  <c r="T26" i="19"/>
  <c r="R26" i="19"/>
  <c r="N43" i="19"/>
  <c r="Q34" i="19"/>
  <c r="T34" i="19"/>
  <c r="R43" i="19"/>
  <c r="P43" i="19"/>
  <c r="J42" i="19"/>
  <c r="T43" i="19"/>
  <c r="O43" i="19"/>
  <c r="I41" i="19"/>
  <c r="S43" i="19"/>
  <c r="Q43" i="19"/>
  <c r="J35" i="19"/>
  <c r="G23" i="19"/>
  <c r="U43" i="19"/>
  <c r="I40" i="19"/>
  <c r="I25" i="19"/>
  <c r="G32" i="19"/>
  <c r="U26" i="19"/>
  <c r="N26" i="19"/>
  <c r="I33" i="19"/>
  <c r="U34" i="19"/>
  <c r="N34" i="19"/>
  <c r="J24" i="19"/>
  <c r="R34" i="19"/>
  <c r="P26" i="19"/>
  <c r="O26" i="19"/>
  <c r="S26" i="19"/>
  <c r="O34" i="19"/>
  <c r="Q26" i="19"/>
  <c r="S34" i="19"/>
  <c r="W55" i="22"/>
  <c r="G130" i="8"/>
  <c r="T35" i="19"/>
  <c r="T24" i="19"/>
  <c r="N42" i="19"/>
  <c r="U42" i="19"/>
  <c r="P42" i="19"/>
  <c r="Q42" i="19"/>
  <c r="S42" i="19"/>
  <c r="R42" i="19"/>
  <c r="O42" i="19"/>
  <c r="T42" i="19"/>
  <c r="H23" i="19"/>
  <c r="J41" i="19"/>
  <c r="U35" i="19"/>
  <c r="R35" i="19"/>
  <c r="N35" i="19"/>
  <c r="P35" i="19"/>
  <c r="S35" i="19"/>
  <c r="Q35" i="19"/>
  <c r="O35" i="19"/>
  <c r="J25" i="19"/>
  <c r="U24" i="19"/>
  <c r="N24" i="19"/>
  <c r="O24" i="19"/>
  <c r="P24" i="19"/>
  <c r="R24" i="19"/>
  <c r="Q24" i="19"/>
  <c r="S24" i="19"/>
  <c r="H32" i="19"/>
  <c r="J33" i="19"/>
  <c r="W56" i="22"/>
  <c r="G131" i="8"/>
  <c r="T41" i="19"/>
  <c r="T33" i="19"/>
  <c r="Q41" i="19"/>
  <c r="P41" i="19"/>
  <c r="U41" i="19"/>
  <c r="O41" i="19"/>
  <c r="R41" i="19"/>
  <c r="N41" i="19"/>
  <c r="S41" i="19"/>
  <c r="I23" i="19"/>
  <c r="I32" i="19"/>
  <c r="N25" i="19"/>
  <c r="U25" i="19"/>
  <c r="R25" i="19"/>
  <c r="P25" i="19"/>
  <c r="Q25" i="19"/>
  <c r="O25" i="19"/>
  <c r="S25" i="19"/>
  <c r="T25" i="19"/>
  <c r="N33" i="19"/>
  <c r="U33" i="19"/>
  <c r="P33" i="19"/>
  <c r="R33" i="19"/>
  <c r="O33" i="19"/>
  <c r="Q33" i="19"/>
  <c r="S33" i="19"/>
  <c r="G132" i="8"/>
  <c r="J23" i="19"/>
  <c r="J32" i="19"/>
  <c r="G133" i="8"/>
  <c r="P23" i="19"/>
  <c r="N23" i="19"/>
  <c r="O23" i="19"/>
  <c r="U23" i="19"/>
  <c r="Q23" i="19"/>
  <c r="R23" i="19"/>
  <c r="S23" i="19"/>
  <c r="T23" i="19"/>
  <c r="N32" i="19"/>
  <c r="U32" i="19"/>
  <c r="P32" i="19"/>
  <c r="O32" i="19"/>
  <c r="Q32" i="19"/>
  <c r="R32" i="19"/>
  <c r="S32" i="19"/>
  <c r="T32" i="19"/>
  <c r="G134" i="8"/>
  <c r="L36" i="16"/>
  <c r="L37" i="16"/>
  <c r="L38" i="16"/>
  <c r="H114" i="3"/>
  <c r="W39" i="22" s="1"/>
  <c r="H117" i="3"/>
  <c r="W42" i="22" s="1"/>
  <c r="H119" i="3"/>
  <c r="W44" i="22" s="1"/>
  <c r="H118" i="3"/>
  <c r="W43" i="22" s="1"/>
  <c r="N277" i="22" l="1"/>
  <c r="N278" i="22" s="1"/>
  <c r="K30" i="1"/>
  <c r="P3" i="22" s="1"/>
  <c r="N362" i="22"/>
  <c r="N363" i="22" s="1"/>
  <c r="K35" i="19"/>
  <c r="V35" i="19" s="1"/>
  <c r="K44" i="19"/>
  <c r="V44" i="19" s="1"/>
  <c r="K26" i="19"/>
  <c r="V26" i="19" s="1"/>
  <c r="N288" i="22"/>
  <c r="N289" i="22" s="1"/>
  <c r="N290" i="22" s="1"/>
  <c r="N291" i="22" s="1"/>
  <c r="N292" i="22" s="1"/>
  <c r="N293" i="22" s="1"/>
  <c r="N294" i="22" s="1"/>
  <c r="N295" i="22" s="1"/>
  <c r="N296" i="22" s="1"/>
  <c r="N297" i="22" s="1"/>
  <c r="N298" i="22" s="1"/>
  <c r="O287" i="22" s="1"/>
  <c r="O288" i="22" s="1"/>
  <c r="O289" i="22" s="1"/>
  <c r="O290" i="22" s="1"/>
  <c r="O291" i="22" s="1"/>
  <c r="O292" i="22" s="1"/>
  <c r="O293" i="22" s="1"/>
  <c r="O294" i="22" s="1"/>
  <c r="O295" i="22" s="1"/>
  <c r="O296" i="22" s="1"/>
  <c r="O297" i="22" s="1"/>
  <c r="O298" i="22" s="1"/>
  <c r="P287" i="22" s="1"/>
  <c r="P288" i="22" s="1"/>
  <c r="P289" i="22" s="1"/>
  <c r="P290" i="22" s="1"/>
  <c r="P291" i="22" s="1"/>
  <c r="P292" i="22" s="1"/>
  <c r="P293" i="22" s="1"/>
  <c r="P294" i="22" s="1"/>
  <c r="P295" i="22" s="1"/>
  <c r="P296" i="22" s="1"/>
  <c r="P297" i="22" s="1"/>
  <c r="P298" i="22" s="1"/>
  <c r="Q287" i="22" s="1"/>
  <c r="Q288" i="22" s="1"/>
  <c r="Q289" i="22" s="1"/>
  <c r="Q290" i="22" s="1"/>
  <c r="Q291" i="22" s="1"/>
  <c r="Q292" i="22" s="1"/>
  <c r="Q293" i="22" s="1"/>
  <c r="Q294" i="22" s="1"/>
  <c r="Q295" i="22" s="1"/>
  <c r="Q296" i="22" s="1"/>
  <c r="Q297" i="22" s="1"/>
  <c r="Q298" i="22" s="1"/>
  <c r="R287" i="22" s="1"/>
  <c r="R288" i="22" s="1"/>
  <c r="R289" i="22" s="1"/>
  <c r="R290" i="22" s="1"/>
  <c r="R291" i="22" s="1"/>
  <c r="R292" i="22" s="1"/>
  <c r="R293" i="22" s="1"/>
  <c r="R294" i="22" s="1"/>
  <c r="R295" i="22" s="1"/>
  <c r="R296" i="22" s="1"/>
  <c r="R297" i="22" s="1"/>
  <c r="R298" i="22" s="1"/>
  <c r="S287" i="22" s="1"/>
  <c r="S288" i="22" s="1"/>
  <c r="S289" i="22" s="1"/>
  <c r="S290" i="22" s="1"/>
  <c r="S291" i="22" s="1"/>
  <c r="S292" i="22" s="1"/>
  <c r="S293" i="22" s="1"/>
  <c r="S294" i="22" s="1"/>
  <c r="S295" i="22" s="1"/>
  <c r="S296" i="22" s="1"/>
  <c r="S297" i="22" s="1"/>
  <c r="S298" i="22" s="1"/>
  <c r="T287" i="22" s="1"/>
  <c r="T288" i="22" s="1"/>
  <c r="T289" i="22" s="1"/>
  <c r="T290" i="22" s="1"/>
  <c r="T291" i="22" s="1"/>
  <c r="T292" i="22" s="1"/>
  <c r="T293" i="22" s="1"/>
  <c r="T294" i="22" s="1"/>
  <c r="T295" i="22" s="1"/>
  <c r="T296" i="22" s="1"/>
  <c r="T297" i="22" s="1"/>
  <c r="T298" i="22" s="1"/>
  <c r="U287" i="22" s="1"/>
  <c r="U288" i="22" s="1"/>
  <c r="U289" i="22" s="1"/>
  <c r="U290" i="22" s="1"/>
  <c r="U291" i="22" s="1"/>
  <c r="U292" i="22" s="1"/>
  <c r="U293" i="22" s="1"/>
  <c r="U294" i="22" s="1"/>
  <c r="U295" i="22" s="1"/>
  <c r="N202" i="22"/>
  <c r="N203" i="22" s="1"/>
  <c r="N204" i="22" s="1"/>
  <c r="N205" i="22" s="1"/>
  <c r="N206" i="22" s="1"/>
  <c r="N207" i="22" s="1"/>
  <c r="N208" i="22" s="1"/>
  <c r="N209" i="22" s="1"/>
  <c r="N210" i="22" s="1"/>
  <c r="N211" i="22" s="1"/>
  <c r="N212" i="22" s="1"/>
  <c r="O201" i="22" s="1"/>
  <c r="O202" i="22" s="1"/>
  <c r="O203" i="22" s="1"/>
  <c r="O204" i="22" s="1"/>
  <c r="O205" i="22" s="1"/>
  <c r="O206" i="22" s="1"/>
  <c r="O207" i="22" s="1"/>
  <c r="O208" i="22" s="1"/>
  <c r="O209" i="22" s="1"/>
  <c r="O210" i="22" s="1"/>
  <c r="O211" i="22" s="1"/>
  <c r="O212" i="22" s="1"/>
  <c r="P201" i="22" s="1"/>
  <c r="P202" i="22" s="1"/>
  <c r="P203" i="22" s="1"/>
  <c r="P204" i="22" s="1"/>
  <c r="P205" i="22" s="1"/>
  <c r="P206" i="22" s="1"/>
  <c r="P207" i="22" s="1"/>
  <c r="P208" i="22" s="1"/>
  <c r="P209" i="22" s="1"/>
  <c r="P210" i="22" s="1"/>
  <c r="P211" i="22" s="1"/>
  <c r="P212" i="22" s="1"/>
  <c r="Q201" i="22" s="1"/>
  <c r="Q202" i="22" s="1"/>
  <c r="Q203" i="22" s="1"/>
  <c r="Q204" i="22" s="1"/>
  <c r="Q205" i="22" s="1"/>
  <c r="Q206" i="22" s="1"/>
  <c r="Q207" i="22" s="1"/>
  <c r="Q208" i="22" s="1"/>
  <c r="Q209" i="22" s="1"/>
  <c r="Q210" i="22" s="1"/>
  <c r="Q211" i="22" s="1"/>
  <c r="Q212" i="22" s="1"/>
  <c r="R201" i="22" s="1"/>
  <c r="R202" i="22" s="1"/>
  <c r="R203" i="22" s="1"/>
  <c r="R204" i="22" s="1"/>
  <c r="R205" i="22" s="1"/>
  <c r="R206" i="22" s="1"/>
  <c r="R207" i="22" s="1"/>
  <c r="R208" i="22" s="1"/>
  <c r="R209" i="22" s="1"/>
  <c r="R210" i="22" s="1"/>
  <c r="R211" i="22" s="1"/>
  <c r="R212" i="22" s="1"/>
  <c r="S201" i="22" s="1"/>
  <c r="S202" i="22" s="1"/>
  <c r="S203" i="22" s="1"/>
  <c r="S204" i="22" s="1"/>
  <c r="S205" i="22" s="1"/>
  <c r="S206" i="22" s="1"/>
  <c r="S207" i="22" s="1"/>
  <c r="S208" i="22" s="1"/>
  <c r="S209" i="22" s="1"/>
  <c r="S210" i="22" s="1"/>
  <c r="S211" i="22" s="1"/>
  <c r="S212" i="22" s="1"/>
  <c r="T201" i="22" s="1"/>
  <c r="T202" i="22" s="1"/>
  <c r="T203" i="22" s="1"/>
  <c r="T204" i="22" s="1"/>
  <c r="T205" i="22" s="1"/>
  <c r="T206" i="22" s="1"/>
  <c r="T207" i="22" s="1"/>
  <c r="T208" i="22" s="1"/>
  <c r="T209" i="22" s="1"/>
  <c r="T210" i="22" s="1"/>
  <c r="T211" i="22" s="1"/>
  <c r="T212" i="22" s="1"/>
  <c r="U201" i="22" s="1"/>
  <c r="U202" i="22" s="1"/>
  <c r="U203" i="22" s="1"/>
  <c r="U204" i="22" s="1"/>
  <c r="U205" i="22" s="1"/>
  <c r="U206" i="22" s="1"/>
  <c r="U207" i="22" s="1"/>
  <c r="U208" i="22" s="1"/>
  <c r="U209" i="22" s="1"/>
  <c r="U210" i="22" s="1"/>
  <c r="U211" i="22" s="1"/>
  <c r="U212" i="22" s="1"/>
  <c r="V201" i="22" s="1"/>
  <c r="V202" i="22" s="1"/>
  <c r="V203" i="22" s="1"/>
  <c r="V204" i="22" s="1"/>
  <c r="V205" i="22" s="1"/>
  <c r="V206" i="22" s="1"/>
  <c r="V207" i="22" s="1"/>
  <c r="V208" i="22" s="1"/>
  <c r="V209" i="22" s="1"/>
  <c r="V210" i="22" s="1"/>
  <c r="V211" i="22" s="1"/>
  <c r="V212" i="22" s="1"/>
  <c r="W201" i="22" s="1"/>
  <c r="W202" i="22" s="1"/>
  <c r="W203" i="22" s="1"/>
  <c r="Q83" i="22"/>
  <c r="Q82" i="22"/>
  <c r="O80" i="22"/>
  <c r="O79" i="22"/>
  <c r="P82" i="22"/>
  <c r="P83" i="22"/>
  <c r="S77" i="22"/>
  <c r="S76" i="22"/>
  <c r="T77" i="22"/>
  <c r="T76" i="22"/>
  <c r="U82" i="22"/>
  <c r="U83" i="22"/>
  <c r="V85" i="22"/>
  <c r="V86" i="22"/>
  <c r="K34" i="19"/>
  <c r="V34" i="19" s="1"/>
  <c r="K43" i="19"/>
  <c r="V43" i="19" s="1"/>
  <c r="K25" i="19"/>
  <c r="V25" i="19" s="1"/>
  <c r="U85" i="22"/>
  <c r="U86" i="22"/>
  <c r="O85" i="22"/>
  <c r="O86" i="22"/>
  <c r="R80" i="22"/>
  <c r="R79" i="22"/>
  <c r="R83" i="22"/>
  <c r="R82" i="22"/>
  <c r="N86" i="22"/>
  <c r="N85" i="22"/>
  <c r="T85" i="22"/>
  <c r="T86" i="22"/>
  <c r="V79" i="22"/>
  <c r="V80" i="22"/>
  <c r="O77" i="22"/>
  <c r="R81" i="22"/>
  <c r="S80" i="22"/>
  <c r="V77" i="22"/>
  <c r="O78" i="22"/>
  <c r="K11" i="6"/>
  <c r="H24" i="8"/>
  <c r="C32" i="16" s="1"/>
  <c r="C44" i="16" s="1"/>
  <c r="N20" i="22" s="1"/>
  <c r="H75" i="8"/>
  <c r="G35" i="16" s="1"/>
  <c r="G47" i="16" s="1"/>
  <c r="R23" i="22" s="1"/>
  <c r="H65" i="8"/>
  <c r="F37" i="16" s="1"/>
  <c r="F49" i="16" s="1"/>
  <c r="Q25" i="22" s="1"/>
  <c r="H21" i="8"/>
  <c r="C29" i="16" s="1"/>
  <c r="C41" i="16" s="1"/>
  <c r="N17" i="22" s="1"/>
  <c r="N102" i="22" s="1"/>
  <c r="H123" i="8"/>
  <c r="K35" i="16" s="1"/>
  <c r="K47" i="16" s="1"/>
  <c r="V23" i="22" s="1"/>
  <c r="H112" i="8"/>
  <c r="J36" i="16" s="1"/>
  <c r="H88" i="8"/>
  <c r="H36" i="16" s="1"/>
  <c r="H48" i="16" s="1"/>
  <c r="S24" i="22" s="1"/>
  <c r="H20" i="8"/>
  <c r="C28" i="16" s="1"/>
  <c r="C40" i="16" s="1"/>
  <c r="N16" i="22" s="1"/>
  <c r="N101" i="22" s="1"/>
  <c r="N214" i="22" s="1"/>
  <c r="H19" i="8"/>
  <c r="C27" i="16" s="1"/>
  <c r="C39" i="16" s="1"/>
  <c r="N15" i="22" s="1"/>
  <c r="N124" i="22" s="1"/>
  <c r="H69" i="8"/>
  <c r="G29" i="16" s="1"/>
  <c r="G41" i="16" s="1"/>
  <c r="R17" i="22" s="1"/>
  <c r="H28" i="8"/>
  <c r="C36" i="16" s="1"/>
  <c r="C48" i="16" s="1"/>
  <c r="N24" i="22" s="1"/>
  <c r="H49" i="8"/>
  <c r="E33" i="16" s="1"/>
  <c r="E45" i="16" s="1"/>
  <c r="P21" i="22" s="1"/>
  <c r="H114" i="8"/>
  <c r="J38" i="16" s="1"/>
  <c r="J50" i="16" s="1"/>
  <c r="U26" i="22" s="1"/>
  <c r="H93" i="8"/>
  <c r="I29" i="16" s="1"/>
  <c r="I41" i="16" s="1"/>
  <c r="T17" i="22" s="1"/>
  <c r="H104" i="8"/>
  <c r="J28" i="16" s="1"/>
  <c r="J40" i="16" s="1"/>
  <c r="U16" i="22" s="1"/>
  <c r="H78" i="8"/>
  <c r="G38" i="16" s="1"/>
  <c r="G50" i="16" s="1"/>
  <c r="R26" i="22" s="1"/>
  <c r="H35" i="8"/>
  <c r="D31" i="16" s="1"/>
  <c r="D43" i="16" s="1"/>
  <c r="O19" i="22" s="1"/>
  <c r="H59" i="8"/>
  <c r="F31" i="16" s="1"/>
  <c r="F43" i="16" s="1"/>
  <c r="Q19" i="22" s="1"/>
  <c r="H56" i="8"/>
  <c r="F28" i="16" s="1"/>
  <c r="F40" i="16" s="1"/>
  <c r="Q16" i="22" s="1"/>
  <c r="H96" i="8"/>
  <c r="I32" i="16" s="1"/>
  <c r="I44" i="16" s="1"/>
  <c r="T20" i="22" s="1"/>
  <c r="H117" i="8"/>
  <c r="K29" i="16" s="1"/>
  <c r="K41" i="16" s="1"/>
  <c r="V17" i="22" s="1"/>
  <c r="H80" i="8"/>
  <c r="H28" i="16" s="1"/>
  <c r="H40" i="16" s="1"/>
  <c r="S16" i="22" s="1"/>
  <c r="H63" i="8"/>
  <c r="F35" i="16" s="1"/>
  <c r="F47" i="16" s="1"/>
  <c r="Q23" i="22" s="1"/>
  <c r="H100" i="8"/>
  <c r="I36" i="16" s="1"/>
  <c r="I48" i="16" s="1"/>
  <c r="T24" i="22" s="1"/>
  <c r="H68" i="8"/>
  <c r="G28" i="16" s="1"/>
  <c r="G40" i="16" s="1"/>
  <c r="R16" i="22" s="1"/>
  <c r="F30" i="8"/>
  <c r="H48" i="8"/>
  <c r="E32" i="16" s="1"/>
  <c r="E44" i="16" s="1"/>
  <c r="P20" i="22" s="1"/>
  <c r="H42" i="8"/>
  <c r="D38" i="16" s="1"/>
  <c r="D50" i="16" s="1"/>
  <c r="O26" i="22" s="1"/>
  <c r="H109" i="8"/>
  <c r="J33" i="16" s="1"/>
  <c r="J45" i="16" s="1"/>
  <c r="U21" i="22" s="1"/>
  <c r="H40" i="8"/>
  <c r="D36" i="16" s="1"/>
  <c r="D48" i="16" s="1"/>
  <c r="O24" i="22" s="1"/>
  <c r="H52" i="8"/>
  <c r="E36" i="16" s="1"/>
  <c r="E48" i="16" s="1"/>
  <c r="P24" i="22" s="1"/>
  <c r="H84" i="8"/>
  <c r="H32" i="16" s="1"/>
  <c r="H44" i="16" s="1"/>
  <c r="S20" i="22" s="1"/>
  <c r="G31" i="8"/>
  <c r="H31" i="8" s="1"/>
  <c r="D27" i="16" s="1"/>
  <c r="D39" i="16" s="1"/>
  <c r="O15" i="22" s="1"/>
  <c r="F42" i="8"/>
  <c r="H118" i="8"/>
  <c r="K30" i="16" s="1"/>
  <c r="K42" i="16" s="1"/>
  <c r="V18" i="22" s="1"/>
  <c r="H53" i="8"/>
  <c r="E37" i="16" s="1"/>
  <c r="E49" i="16" s="1"/>
  <c r="P25" i="22" s="1"/>
  <c r="H97" i="8"/>
  <c r="I33" i="16" s="1"/>
  <c r="I45" i="16" s="1"/>
  <c r="T21" i="22" s="1"/>
  <c r="H101" i="8"/>
  <c r="I37" i="16" s="1"/>
  <c r="I49" i="16" s="1"/>
  <c r="T25" i="22" s="1"/>
  <c r="H120" i="8"/>
  <c r="K32" i="16" s="1"/>
  <c r="K44" i="16" s="1"/>
  <c r="V20" i="22" s="1"/>
  <c r="H124" i="8"/>
  <c r="K36" i="16" s="1"/>
  <c r="K48" i="16" s="1"/>
  <c r="V24" i="22" s="1"/>
  <c r="F126" i="8"/>
  <c r="T11" i="8" s="1"/>
  <c r="T12" i="8" s="1"/>
  <c r="T13" i="8" s="1"/>
  <c r="K10" i="16" s="1"/>
  <c r="G115" i="8"/>
  <c r="H115" i="8" s="1"/>
  <c r="K27" i="16" s="1"/>
  <c r="K39" i="16" s="1"/>
  <c r="V15" i="22" s="1"/>
  <c r="H113" i="8"/>
  <c r="J37" i="16" s="1"/>
  <c r="J49" i="16" s="1"/>
  <c r="U25" i="22" s="1"/>
  <c r="H74" i="8"/>
  <c r="G34" i="16" s="1"/>
  <c r="G46" i="16" s="1"/>
  <c r="R22" i="22" s="1"/>
  <c r="H45" i="8"/>
  <c r="E29" i="16" s="1"/>
  <c r="E41" i="16" s="1"/>
  <c r="P17" i="22" s="1"/>
  <c r="F114" i="8"/>
  <c r="H77" i="8"/>
  <c r="G37" i="16" s="1"/>
  <c r="G49" i="16" s="1"/>
  <c r="R25" i="22" s="1"/>
  <c r="F78" i="8"/>
  <c r="H47" i="8"/>
  <c r="E31" i="16" s="1"/>
  <c r="E43" i="16" s="1"/>
  <c r="P19" i="22" s="1"/>
  <c r="H99" i="8"/>
  <c r="I35" i="16" s="1"/>
  <c r="I47" i="16" s="1"/>
  <c r="T23" i="22" s="1"/>
  <c r="H95" i="8"/>
  <c r="I31" i="16" s="1"/>
  <c r="I43" i="16" s="1"/>
  <c r="T19" i="22" s="1"/>
  <c r="H107" i="8"/>
  <c r="J31" i="16" s="1"/>
  <c r="J43" i="16" s="1"/>
  <c r="U19" i="22" s="1"/>
  <c r="H87" i="8"/>
  <c r="H35" i="16" s="1"/>
  <c r="H47" i="16" s="1"/>
  <c r="S23" i="22" s="1"/>
  <c r="H79" i="8"/>
  <c r="H27" i="16" s="1"/>
  <c r="H39" i="16" s="1"/>
  <c r="S15" i="22" s="1"/>
  <c r="H38" i="8"/>
  <c r="D34" i="16" s="1"/>
  <c r="D46" i="16" s="1"/>
  <c r="O22" i="22" s="1"/>
  <c r="H34" i="8"/>
  <c r="D30" i="16" s="1"/>
  <c r="D42" i="16" s="1"/>
  <c r="O18" i="22" s="1"/>
  <c r="H110" i="8"/>
  <c r="J34" i="16" s="1"/>
  <c r="J46" i="16" s="1"/>
  <c r="U22" i="22" s="1"/>
  <c r="H103" i="8"/>
  <c r="J27" i="16" s="1"/>
  <c r="J39" i="16" s="1"/>
  <c r="U15" i="22" s="1"/>
  <c r="H83" i="8"/>
  <c r="H31" i="16" s="1"/>
  <c r="H43" i="16" s="1"/>
  <c r="S19" i="22" s="1"/>
  <c r="H72" i="8"/>
  <c r="G32" i="16" s="1"/>
  <c r="G44" i="16" s="1"/>
  <c r="R20" i="22" s="1"/>
  <c r="H62" i="8"/>
  <c r="F34" i="16" s="1"/>
  <c r="F46" i="16" s="1"/>
  <c r="Q22" i="22" s="1"/>
  <c r="H129" i="8"/>
  <c r="L29" i="16" s="1"/>
  <c r="L41" i="16" s="1"/>
  <c r="W17" i="22" s="1"/>
  <c r="H125" i="8"/>
  <c r="K37" i="16" s="1"/>
  <c r="K49" i="16" s="1"/>
  <c r="V25" i="22" s="1"/>
  <c r="H57" i="8"/>
  <c r="F29" i="16" s="1"/>
  <c r="F41" i="16" s="1"/>
  <c r="Q17" i="22" s="1"/>
  <c r="H108" i="8"/>
  <c r="J32" i="16" s="1"/>
  <c r="J44" i="16" s="1"/>
  <c r="U20" i="22" s="1"/>
  <c r="H60" i="8"/>
  <c r="F32" i="16" s="1"/>
  <c r="F44" i="16" s="1"/>
  <c r="Q20" i="22" s="1"/>
  <c r="H51" i="8"/>
  <c r="E35" i="16" s="1"/>
  <c r="E47" i="16" s="1"/>
  <c r="P23" i="22" s="1"/>
  <c r="F54" i="8"/>
  <c r="F102" i="8"/>
  <c r="H85" i="8"/>
  <c r="H33" i="16" s="1"/>
  <c r="H45" i="16" s="1"/>
  <c r="S21" i="22" s="1"/>
  <c r="H64" i="8"/>
  <c r="F36" i="16" s="1"/>
  <c r="F48" i="16" s="1"/>
  <c r="Q24" i="22" s="1"/>
  <c r="H111" i="8"/>
  <c r="J35" i="16" s="1"/>
  <c r="J47" i="16" s="1"/>
  <c r="U23" i="22" s="1"/>
  <c r="H73" i="8"/>
  <c r="G33" i="16" s="1"/>
  <c r="G45" i="16" s="1"/>
  <c r="R21" i="22" s="1"/>
  <c r="H25" i="8"/>
  <c r="C33" i="16" s="1"/>
  <c r="C45" i="16" s="1"/>
  <c r="N21" i="22" s="1"/>
  <c r="H76" i="8"/>
  <c r="G36" i="16" s="1"/>
  <c r="G48" i="16" s="1"/>
  <c r="R24" i="22" s="1"/>
  <c r="H67" i="8"/>
  <c r="G27" i="16" s="1"/>
  <c r="G39" i="16" s="1"/>
  <c r="R15" i="22" s="1"/>
  <c r="H66" i="8"/>
  <c r="F38" i="16" s="1"/>
  <c r="F50" i="16" s="1"/>
  <c r="Q26" i="22" s="1"/>
  <c r="H50" i="8"/>
  <c r="E34" i="16" s="1"/>
  <c r="E46" i="16" s="1"/>
  <c r="P22" i="22" s="1"/>
  <c r="H46" i="8"/>
  <c r="E30" i="16" s="1"/>
  <c r="E42" i="16" s="1"/>
  <c r="P18" i="22" s="1"/>
  <c r="H102" i="8"/>
  <c r="I38" i="16" s="1"/>
  <c r="I50" i="16" s="1"/>
  <c r="T26" i="22" s="1"/>
  <c r="H98" i="8"/>
  <c r="I34" i="16" s="1"/>
  <c r="I46" i="16" s="1"/>
  <c r="T22" i="22" s="1"/>
  <c r="H94" i="8"/>
  <c r="I30" i="16" s="1"/>
  <c r="I42" i="16" s="1"/>
  <c r="T18" i="22" s="1"/>
  <c r="H26" i="8"/>
  <c r="C34" i="16" s="1"/>
  <c r="C46" i="16" s="1"/>
  <c r="N22" i="22" s="1"/>
  <c r="H27" i="8"/>
  <c r="C35" i="16" s="1"/>
  <c r="C47" i="16" s="1"/>
  <c r="N23" i="22" s="1"/>
  <c r="H54" i="8"/>
  <c r="E38" i="16" s="1"/>
  <c r="E50" i="16" s="1"/>
  <c r="P26" i="22" s="1"/>
  <c r="H121" i="8"/>
  <c r="K33" i="16" s="1"/>
  <c r="K45" i="16" s="1"/>
  <c r="V21" i="22" s="1"/>
  <c r="H122" i="8"/>
  <c r="K34" i="16" s="1"/>
  <c r="K46" i="16" s="1"/>
  <c r="V22" i="22" s="1"/>
  <c r="H30" i="8"/>
  <c r="C38" i="16" s="1"/>
  <c r="C50" i="16" s="1"/>
  <c r="N26" i="22" s="1"/>
  <c r="H29" i="8"/>
  <c r="C37" i="16" s="1"/>
  <c r="C49" i="16" s="1"/>
  <c r="N25" i="22" s="1"/>
  <c r="H90" i="8"/>
  <c r="H38" i="16" s="1"/>
  <c r="H50" i="16" s="1"/>
  <c r="S26" i="22" s="1"/>
  <c r="H86" i="8"/>
  <c r="H34" i="16" s="1"/>
  <c r="H46" i="16" s="1"/>
  <c r="S22" i="22" s="1"/>
  <c r="H82" i="8"/>
  <c r="H30" i="16" s="1"/>
  <c r="H42" i="16" s="1"/>
  <c r="S18" i="22" s="1"/>
  <c r="H61" i="8"/>
  <c r="F33" i="16" s="1"/>
  <c r="F45" i="16" s="1"/>
  <c r="Q21" i="22" s="1"/>
  <c r="H58" i="8"/>
  <c r="F30" i="16" s="1"/>
  <c r="F42" i="16" s="1"/>
  <c r="Q18" i="22" s="1"/>
  <c r="H37" i="8"/>
  <c r="D33" i="16" s="1"/>
  <c r="D45" i="16" s="1"/>
  <c r="O21" i="22" s="1"/>
  <c r="H33" i="8"/>
  <c r="D29" i="16" s="1"/>
  <c r="D41" i="16" s="1"/>
  <c r="O17" i="22" s="1"/>
  <c r="H89" i="8"/>
  <c r="H37" i="16" s="1"/>
  <c r="H49" i="16" s="1"/>
  <c r="S25" i="22" s="1"/>
  <c r="H81" i="8"/>
  <c r="H29" i="16" s="1"/>
  <c r="H41" i="16" s="1"/>
  <c r="S17" i="22" s="1"/>
  <c r="H36" i="8"/>
  <c r="D32" i="16" s="1"/>
  <c r="D44" i="16" s="1"/>
  <c r="O20" i="22" s="1"/>
  <c r="F66" i="8"/>
  <c r="G105" i="8"/>
  <c r="H105" i="8" s="1"/>
  <c r="J29" i="16" s="1"/>
  <c r="J41" i="16" s="1"/>
  <c r="U17" i="22" s="1"/>
  <c r="G70" i="8"/>
  <c r="H70" i="8" s="1"/>
  <c r="G30" i="16" s="1"/>
  <c r="G42" i="16" s="1"/>
  <c r="R18" i="22" s="1"/>
  <c r="G43" i="8"/>
  <c r="H43" i="8" s="1"/>
  <c r="E27" i="16" s="1"/>
  <c r="E39" i="16" s="1"/>
  <c r="P15" i="22" s="1"/>
  <c r="G91" i="8"/>
  <c r="H91" i="8" s="1"/>
  <c r="I27" i="16" s="1"/>
  <c r="I39" i="16" s="1"/>
  <c r="T15" i="22" s="1"/>
  <c r="J48" i="16"/>
  <c r="U24" i="22" s="1"/>
  <c r="H135" i="8" a="1"/>
  <c r="H135" i="8" s="1"/>
  <c r="L35" i="16" s="1"/>
  <c r="H134" i="8"/>
  <c r="L34" i="16" s="1"/>
  <c r="H132" i="8"/>
  <c r="L32" i="16" s="1"/>
  <c r="H130" i="8"/>
  <c r="L30" i="16" s="1"/>
  <c r="H41" i="8"/>
  <c r="D37" i="16" s="1"/>
  <c r="D49" i="16" s="1"/>
  <c r="O25" i="22" s="1"/>
  <c r="H55" i="8"/>
  <c r="F27" i="16" s="1"/>
  <c r="F39" i="16" s="1"/>
  <c r="Q15" i="22" s="1"/>
  <c r="N16" i="8"/>
  <c r="H131" i="8"/>
  <c r="L31" i="16" s="1"/>
  <c r="H126" i="8"/>
  <c r="K38" i="16" s="1"/>
  <c r="K50" i="16" s="1"/>
  <c r="V26" i="22" s="1"/>
  <c r="F90" i="8"/>
  <c r="H39" i="8"/>
  <c r="D35" i="16" s="1"/>
  <c r="D47" i="16" s="1"/>
  <c r="O23" i="22" s="1"/>
  <c r="G22" i="8"/>
  <c r="H22" i="8" s="1"/>
  <c r="C30" i="16" s="1"/>
  <c r="C42" i="16" s="1"/>
  <c r="N18" i="22" s="1"/>
  <c r="H119" i="8"/>
  <c r="K31" i="16" s="1"/>
  <c r="K43" i="16" s="1"/>
  <c r="V19" i="22" s="1"/>
  <c r="H133" i="8"/>
  <c r="L33" i="16" s="1"/>
  <c r="K45" i="1"/>
  <c r="K46" i="1" s="1"/>
  <c r="Q7" i="22" s="1"/>
  <c r="K75" i="1"/>
  <c r="K76" i="1" s="1"/>
  <c r="S13" i="22" s="1"/>
  <c r="K36" i="1"/>
  <c r="K37" i="1" s="1"/>
  <c r="K38" i="1" s="1"/>
  <c r="P11" i="22" s="1"/>
  <c r="K108" i="1"/>
  <c r="V9" i="22" s="1"/>
  <c r="O7" i="2"/>
  <c r="J9" i="16" s="1"/>
  <c r="J11" i="16" s="1"/>
  <c r="J6" i="19" s="1"/>
  <c r="J31" i="19" s="1"/>
  <c r="M7" i="2"/>
  <c r="H9" i="16" s="1"/>
  <c r="H11" i="16" s="1"/>
  <c r="K72" i="1"/>
  <c r="K73" i="1" s="1"/>
  <c r="Y104" i="22"/>
  <c r="K12" i="1"/>
  <c r="K13" i="1" s="1"/>
  <c r="K14" i="1" s="1"/>
  <c r="N11" i="22" s="1"/>
  <c r="W10" i="22"/>
  <c r="Y116" i="22"/>
  <c r="Y121" i="22"/>
  <c r="Y112" i="22"/>
  <c r="Y109" i="22"/>
  <c r="X121" i="22"/>
  <c r="Y115" i="22"/>
  <c r="X122" i="22"/>
  <c r="Y123" i="22"/>
  <c r="Y120" i="22"/>
  <c r="Y111" i="22"/>
  <c r="Y108" i="22"/>
  <c r="Y106" i="22"/>
  <c r="Y100" i="22"/>
  <c r="X110" i="22"/>
  <c r="Y114" i="22"/>
  <c r="Y122" i="22"/>
  <c r="Y117" i="22"/>
  <c r="Y119" i="22"/>
  <c r="Y102" i="22"/>
  <c r="X123" i="22"/>
  <c r="Y110" i="22"/>
  <c r="X109" i="22"/>
  <c r="Y107" i="22"/>
  <c r="Y113" i="22"/>
  <c r="Y103" i="22"/>
  <c r="Y105" i="22"/>
  <c r="X111" i="22"/>
  <c r="Y118" i="22"/>
  <c r="Y101" i="22"/>
  <c r="K7" i="2"/>
  <c r="F9" i="16" s="1"/>
  <c r="F11" i="16" s="1"/>
  <c r="L7" i="2"/>
  <c r="G9" i="16" s="1"/>
  <c r="G11" i="16" s="1"/>
  <c r="J7" i="2"/>
  <c r="E9" i="16" s="1"/>
  <c r="E11" i="16" s="1"/>
  <c r="X124" i="22"/>
  <c r="X100" i="22"/>
  <c r="X112" i="22"/>
  <c r="N7" i="2"/>
  <c r="I9" i="16" s="1"/>
  <c r="I11" i="16" s="1"/>
  <c r="P7" i="2"/>
  <c r="K9" i="16" s="1"/>
  <c r="I7" i="2"/>
  <c r="D9" i="16" s="1"/>
  <c r="D11" i="16" s="1"/>
  <c r="D12" i="16" s="1"/>
  <c r="K87" i="1"/>
  <c r="T12" i="22" s="1"/>
  <c r="K39" i="1"/>
  <c r="P12" i="22" s="1"/>
  <c r="K78" i="1"/>
  <c r="K79" i="1" s="1"/>
  <c r="T4" i="22" s="1"/>
  <c r="K84" i="1"/>
  <c r="K85" i="1" s="1"/>
  <c r="K111" i="1"/>
  <c r="K112" i="1" s="1"/>
  <c r="K113" i="1" s="1"/>
  <c r="K57" i="1"/>
  <c r="K58" i="1" s="1"/>
  <c r="R7" i="22" s="1"/>
  <c r="K27" i="1"/>
  <c r="K28" i="1" s="1"/>
  <c r="K69" i="1"/>
  <c r="S6" i="22" s="1"/>
  <c r="K81" i="1"/>
  <c r="T6" i="22" s="1"/>
  <c r="R6" i="1"/>
  <c r="F5" i="19" s="1"/>
  <c r="F13" i="19" s="1"/>
  <c r="K51" i="1"/>
  <c r="K52" i="1" s="1"/>
  <c r="Q13" i="22" s="1"/>
  <c r="V6" i="1"/>
  <c r="J5" i="19" s="1"/>
  <c r="K63" i="1"/>
  <c r="R12" i="22" s="1"/>
  <c r="K9" i="1"/>
  <c r="K10" i="1" s="1"/>
  <c r="K42" i="1"/>
  <c r="Q3" i="22" s="1"/>
  <c r="Q6" i="1"/>
  <c r="E5" i="19" s="1"/>
  <c r="E14" i="19" s="1"/>
  <c r="K48" i="1"/>
  <c r="K49" i="1" s="1"/>
  <c r="K54" i="1"/>
  <c r="K55" i="1" s="1"/>
  <c r="K15" i="1"/>
  <c r="K16" i="1" s="1"/>
  <c r="K17" i="1" s="1"/>
  <c r="N14" i="22" s="1"/>
  <c r="K66" i="1"/>
  <c r="S3" i="22" s="1"/>
  <c r="K102" i="1"/>
  <c r="K103" i="1" s="1"/>
  <c r="V4" i="22" s="1"/>
  <c r="K18" i="1"/>
  <c r="K60" i="1"/>
  <c r="K61" i="1" s="1"/>
  <c r="R10" i="22" s="1"/>
  <c r="J19" i="1"/>
  <c r="J20" i="1" s="1"/>
  <c r="K21" i="1" s="1"/>
  <c r="O6" i="22" s="1"/>
  <c r="K99" i="1"/>
  <c r="K100" i="1" s="1"/>
  <c r="K33" i="1"/>
  <c r="K34" i="1" s="1"/>
  <c r="P6" i="1"/>
  <c r="D5" i="19" s="1"/>
  <c r="D39" i="19" s="1"/>
  <c r="K105" i="1"/>
  <c r="K106" i="1" s="1"/>
  <c r="T6" i="1"/>
  <c r="H5" i="19" s="1"/>
  <c r="H15" i="19" s="1"/>
  <c r="K93" i="1"/>
  <c r="U6" i="22" s="1"/>
  <c r="U6" i="1"/>
  <c r="I5" i="19" s="1"/>
  <c r="S6" i="1"/>
  <c r="G5" i="19" s="1"/>
  <c r="K31" i="1"/>
  <c r="W6" i="1"/>
  <c r="K5" i="19" s="1"/>
  <c r="K96" i="1"/>
  <c r="U9" i="22" s="1"/>
  <c r="K24" i="1"/>
  <c r="K90" i="1"/>
  <c r="U3" i="22" s="1"/>
  <c r="K119" i="1"/>
  <c r="W8" i="22" s="1"/>
  <c r="W7" i="22"/>
  <c r="W3" i="22"/>
  <c r="K115" i="1"/>
  <c r="X120" i="22"/>
  <c r="X108" i="22"/>
  <c r="X118" i="22"/>
  <c r="X106" i="22"/>
  <c r="X119" i="22"/>
  <c r="X107" i="22"/>
  <c r="X105" i="22"/>
  <c r="X117" i="22"/>
  <c r="X116" i="22"/>
  <c r="X104" i="22"/>
  <c r="X115" i="22"/>
  <c r="X103" i="22"/>
  <c r="X102" i="22"/>
  <c r="X114" i="22"/>
  <c r="X113" i="22"/>
  <c r="X101" i="22"/>
  <c r="N229" i="22"/>
  <c r="N190" i="22"/>
  <c r="N191" i="22" s="1"/>
  <c r="N192" i="22" s="1"/>
  <c r="N339" i="22"/>
  <c r="N340" i="22" s="1"/>
  <c r="N341" i="22" s="1"/>
  <c r="N342" i="22" s="1"/>
  <c r="N343" i="22" s="1"/>
  <c r="N344" i="22" s="1"/>
  <c r="N345" i="22" s="1"/>
  <c r="N346" i="22" s="1"/>
  <c r="N347" i="22" s="1"/>
  <c r="N348" i="22" s="1"/>
  <c r="O337" i="22" s="1"/>
  <c r="O338" i="22" s="1"/>
  <c r="O339" i="22" s="1"/>
  <c r="O340" i="22" s="1"/>
  <c r="O341" i="22" s="1"/>
  <c r="O342" i="22" s="1"/>
  <c r="O343" i="22" s="1"/>
  <c r="O344" i="22" s="1"/>
  <c r="O345" i="22" s="1"/>
  <c r="O346" i="22" s="1"/>
  <c r="O347" i="22" s="1"/>
  <c r="O348" i="22" s="1"/>
  <c r="P337" i="22" s="1"/>
  <c r="P338" i="22" s="1"/>
  <c r="P339" i="22" s="1"/>
  <c r="P340" i="22" s="1"/>
  <c r="P341" i="22" s="1"/>
  <c r="P342" i="22" s="1"/>
  <c r="P343" i="22" s="1"/>
  <c r="P344" i="22" s="1"/>
  <c r="P345" i="22" s="1"/>
  <c r="P346" i="22" s="1"/>
  <c r="P347" i="22" s="1"/>
  <c r="P348" i="22" s="1"/>
  <c r="Q337" i="22" s="1"/>
  <c r="Q338" i="22" s="1"/>
  <c r="Q339" i="22" s="1"/>
  <c r="Q340" i="22" s="1"/>
  <c r="Q341" i="22" s="1"/>
  <c r="Q342" i="22" s="1"/>
  <c r="Q343" i="22" s="1"/>
  <c r="Q344" i="22" s="1"/>
  <c r="Q345" i="22" s="1"/>
  <c r="Q346" i="22" s="1"/>
  <c r="Q347" i="22" s="1"/>
  <c r="Q348" i="22" s="1"/>
  <c r="R337" i="22" s="1"/>
  <c r="R338" i="22" s="1"/>
  <c r="R339" i="22" s="1"/>
  <c r="R340" i="22" s="1"/>
  <c r="R341" i="22" s="1"/>
  <c r="R342" i="22" s="1"/>
  <c r="R343" i="22" s="1"/>
  <c r="R344" i="22" s="1"/>
  <c r="R345" i="22" s="1"/>
  <c r="R346" i="22" s="1"/>
  <c r="R347" i="22" s="1"/>
  <c r="R348" i="22" s="1"/>
  <c r="S337" i="22" s="1"/>
  <c r="S338" i="22" s="1"/>
  <c r="S339" i="22" s="1"/>
  <c r="S340" i="22" s="1"/>
  <c r="S341" i="22" s="1"/>
  <c r="S342" i="22" s="1"/>
  <c r="S343" i="22" s="1"/>
  <c r="S344" i="22" s="1"/>
  <c r="S345" i="22" s="1"/>
  <c r="S346" i="22" s="1"/>
  <c r="S347" i="22" s="1"/>
  <c r="S348" i="22" s="1"/>
  <c r="T337" i="22" s="1"/>
  <c r="T338" i="22" s="1"/>
  <c r="T339" i="22" s="1"/>
  <c r="T340" i="22" s="1"/>
  <c r="T341" i="22" s="1"/>
  <c r="T342" i="22" s="1"/>
  <c r="T343" i="22" s="1"/>
  <c r="T344" i="22" s="1"/>
  <c r="T345" i="22" s="1"/>
  <c r="T346" i="22" s="1"/>
  <c r="T347" i="22" s="1"/>
  <c r="T348" i="22" s="1"/>
  <c r="U337" i="22" s="1"/>
  <c r="U338" i="22" s="1"/>
  <c r="U339" i="22" s="1"/>
  <c r="U340" i="22" s="1"/>
  <c r="U341" i="22" s="1"/>
  <c r="U342" i="22" s="1"/>
  <c r="U343" i="22" s="1"/>
  <c r="U344" i="22" s="1"/>
  <c r="U345" i="22" s="1"/>
  <c r="U346" i="22" s="1"/>
  <c r="U347" i="22" s="1"/>
  <c r="U348" i="22" s="1"/>
  <c r="V337" i="22" s="1"/>
  <c r="V338" i="22" s="1"/>
  <c r="V339" i="22" s="1"/>
  <c r="V340" i="22" s="1"/>
  <c r="V341" i="22" s="1"/>
  <c r="V342" i="22" s="1"/>
  <c r="V343" i="22" s="1"/>
  <c r="V344" i="22" s="1"/>
  <c r="V345" i="22" s="1"/>
  <c r="V346" i="22" s="1"/>
  <c r="V347" i="22" s="1"/>
  <c r="V348" i="22" s="1"/>
  <c r="W337" i="22" s="1"/>
  <c r="W338" i="22" s="1"/>
  <c r="W339" i="22" s="1"/>
  <c r="N314" i="22"/>
  <c r="N315" i="22" s="1"/>
  <c r="N364" i="22"/>
  <c r="N142" i="22"/>
  <c r="N143" i="22" s="1"/>
  <c r="N253" i="22"/>
  <c r="N254" i="22" s="1"/>
  <c r="N255" i="22" s="1"/>
  <c r="N256" i="22" s="1"/>
  <c r="N257" i="22" s="1"/>
  <c r="N258" i="22" s="1"/>
  <c r="N259" i="22" s="1"/>
  <c r="N260" i="22" s="1"/>
  <c r="N261" i="22" s="1"/>
  <c r="N262" i="22" s="1"/>
  <c r="O251" i="22" s="1"/>
  <c r="O252" i="22" s="1"/>
  <c r="O253" i="22" s="1"/>
  <c r="O254" i="22" s="1"/>
  <c r="O255" i="22" s="1"/>
  <c r="O256" i="22" s="1"/>
  <c r="O257" i="22" s="1"/>
  <c r="O258" i="22" s="1"/>
  <c r="O259" i="22" s="1"/>
  <c r="O260" i="22" s="1"/>
  <c r="O261" i="22" s="1"/>
  <c r="O262" i="22" s="1"/>
  <c r="P251" i="22" s="1"/>
  <c r="P252" i="22" s="1"/>
  <c r="P253" i="22" s="1"/>
  <c r="P254" i="22" s="1"/>
  <c r="P255" i="22" s="1"/>
  <c r="P256" i="22" s="1"/>
  <c r="P257" i="22" s="1"/>
  <c r="P258" i="22" s="1"/>
  <c r="P259" i="22" s="1"/>
  <c r="P260" i="22" s="1"/>
  <c r="P261" i="22" s="1"/>
  <c r="P262" i="22" s="1"/>
  <c r="Q251" i="22" s="1"/>
  <c r="Q252" i="22" s="1"/>
  <c r="Q253" i="22" s="1"/>
  <c r="Q254" i="22" s="1"/>
  <c r="Q255" i="22" s="1"/>
  <c r="Q256" i="22" s="1"/>
  <c r="Q257" i="22" s="1"/>
  <c r="Q258" i="22" s="1"/>
  <c r="Q259" i="22" s="1"/>
  <c r="Q260" i="22" s="1"/>
  <c r="Q261" i="22" s="1"/>
  <c r="Q262" i="22" s="1"/>
  <c r="R251" i="22" s="1"/>
  <c r="R252" i="22" s="1"/>
  <c r="R253" i="22" s="1"/>
  <c r="R254" i="22" s="1"/>
  <c r="R255" i="22" s="1"/>
  <c r="R256" i="22" s="1"/>
  <c r="R257" i="22" s="1"/>
  <c r="R258" i="22" s="1"/>
  <c r="R259" i="22" s="1"/>
  <c r="R260" i="22" s="1"/>
  <c r="R261" i="22" s="1"/>
  <c r="R262" i="22" s="1"/>
  <c r="S251" i="22" s="1"/>
  <c r="S252" i="22" s="1"/>
  <c r="S253" i="22" s="1"/>
  <c r="S254" i="22" s="1"/>
  <c r="S255" i="22" s="1"/>
  <c r="S256" i="22" s="1"/>
  <c r="S257" i="22" s="1"/>
  <c r="S258" i="22" s="1"/>
  <c r="S259" i="22" s="1"/>
  <c r="S260" i="22" s="1"/>
  <c r="S261" i="22" s="1"/>
  <c r="S262" i="22" s="1"/>
  <c r="T251" i="22" s="1"/>
  <c r="T252" i="22" s="1"/>
  <c r="T253" i="22" s="1"/>
  <c r="T254" i="22" s="1"/>
  <c r="T255" i="22" s="1"/>
  <c r="T256" i="22" s="1"/>
  <c r="T257" i="22" s="1"/>
  <c r="T258" i="22" s="1"/>
  <c r="T259" i="22" s="1"/>
  <c r="T260" i="22" s="1"/>
  <c r="T261" i="22" s="1"/>
  <c r="T262" i="22" s="1"/>
  <c r="U251" i="22" s="1"/>
  <c r="U252" i="22" s="1"/>
  <c r="U253" i="22" s="1"/>
  <c r="U254" i="22" s="1"/>
  <c r="U255" i="22" s="1"/>
  <c r="U256" i="22" s="1"/>
  <c r="U257" i="22" s="1"/>
  <c r="U258" i="22" s="1"/>
  <c r="U259" i="22" s="1"/>
  <c r="U260" i="22" s="1"/>
  <c r="U261" i="22" s="1"/>
  <c r="U262" i="22" s="1"/>
  <c r="V251" i="22" s="1"/>
  <c r="V252" i="22" s="1"/>
  <c r="V253" i="22" s="1"/>
  <c r="V254" i="22" s="1"/>
  <c r="V255" i="22" s="1"/>
  <c r="V256" i="22" s="1"/>
  <c r="V257" i="22" s="1"/>
  <c r="V258" i="22" s="1"/>
  <c r="V259" i="22" s="1"/>
  <c r="V260" i="22" s="1"/>
  <c r="V261" i="22" s="1"/>
  <c r="V262" i="22" s="1"/>
  <c r="W251" i="22" s="1"/>
  <c r="W252" i="22" s="1"/>
  <c r="N265" i="22"/>
  <c r="N266" i="22" s="1"/>
  <c r="N267" i="22" s="1"/>
  <c r="N268" i="22" s="1"/>
  <c r="N269" i="22" s="1"/>
  <c r="N270" i="22" s="1"/>
  <c r="N271" i="22" s="1"/>
  <c r="N272" i="22" s="1"/>
  <c r="N273" i="22" s="1"/>
  <c r="N274" i="22" s="1"/>
  <c r="O263" i="22" s="1"/>
  <c r="O264" i="22" s="1"/>
  <c r="O265" i="22" s="1"/>
  <c r="O266" i="22" s="1"/>
  <c r="O267" i="22" s="1"/>
  <c r="O268" i="22" s="1"/>
  <c r="O269" i="22" s="1"/>
  <c r="O270" i="22" s="1"/>
  <c r="O271" i="22" s="1"/>
  <c r="O272" i="22" s="1"/>
  <c r="O273" i="22" s="1"/>
  <c r="O274" i="22" s="1"/>
  <c r="P263" i="22" s="1"/>
  <c r="P264" i="22" s="1"/>
  <c r="P265" i="22" s="1"/>
  <c r="P266" i="22" s="1"/>
  <c r="P267" i="22" s="1"/>
  <c r="P268" i="22" s="1"/>
  <c r="P269" i="22" s="1"/>
  <c r="P270" i="22" s="1"/>
  <c r="P271" i="22" s="1"/>
  <c r="P272" i="22" s="1"/>
  <c r="P273" i="22" s="1"/>
  <c r="P274" i="22" s="1"/>
  <c r="Q263" i="22" s="1"/>
  <c r="Q264" i="22" s="1"/>
  <c r="Q265" i="22" s="1"/>
  <c r="Q266" i="22" s="1"/>
  <c r="Q267" i="22" s="1"/>
  <c r="Q268" i="22" s="1"/>
  <c r="Q269" i="22" s="1"/>
  <c r="Q270" i="22" s="1"/>
  <c r="Q271" i="22" s="1"/>
  <c r="Q272" i="22" s="1"/>
  <c r="Q273" i="22" s="1"/>
  <c r="Q274" i="22" s="1"/>
  <c r="R263" i="22" s="1"/>
  <c r="R264" i="22" s="1"/>
  <c r="R265" i="22" s="1"/>
  <c r="R266" i="22" s="1"/>
  <c r="R267" i="22" s="1"/>
  <c r="R268" i="22" s="1"/>
  <c r="R269" i="22" s="1"/>
  <c r="R270" i="22" s="1"/>
  <c r="R271" i="22" s="1"/>
  <c r="R272" i="22" s="1"/>
  <c r="R273" i="22" s="1"/>
  <c r="R274" i="22" s="1"/>
  <c r="S263" i="22" s="1"/>
  <c r="S264" i="22" s="1"/>
  <c r="S265" i="22" s="1"/>
  <c r="S266" i="22" s="1"/>
  <c r="S267" i="22" s="1"/>
  <c r="S268" i="22" s="1"/>
  <c r="S269" i="22" s="1"/>
  <c r="S270" i="22" s="1"/>
  <c r="S271" i="22" s="1"/>
  <c r="S272" i="22" s="1"/>
  <c r="S273" i="22" s="1"/>
  <c r="S274" i="22" s="1"/>
  <c r="T263" i="22" s="1"/>
  <c r="T264" i="22" s="1"/>
  <c r="T265" i="22" s="1"/>
  <c r="T266" i="22" s="1"/>
  <c r="T267" i="22" s="1"/>
  <c r="T268" i="22" s="1"/>
  <c r="T269" i="22" s="1"/>
  <c r="T270" i="22" s="1"/>
  <c r="T271" i="22" s="1"/>
  <c r="T272" i="22" s="1"/>
  <c r="T273" i="22" s="1"/>
  <c r="T274" i="22" s="1"/>
  <c r="U263" i="22" s="1"/>
  <c r="U264" i="22" s="1"/>
  <c r="U265" i="22" s="1"/>
  <c r="U266" i="22" s="1"/>
  <c r="U267" i="22" s="1"/>
  <c r="U268" i="22" s="1"/>
  <c r="U269" i="22" s="1"/>
  <c r="U270" i="22" s="1"/>
  <c r="U271" i="22" s="1"/>
  <c r="U272" i="22" s="1"/>
  <c r="U273" i="22" s="1"/>
  <c r="U274" i="22" s="1"/>
  <c r="V263" i="22" s="1"/>
  <c r="V264" i="22" s="1"/>
  <c r="V265" i="22" s="1"/>
  <c r="V266" i="22" s="1"/>
  <c r="V267" i="22" s="1"/>
  <c r="V268" i="22" s="1"/>
  <c r="V269" i="22" s="1"/>
  <c r="V270" i="22" s="1"/>
  <c r="V271" i="22" s="1"/>
  <c r="V272" i="22" s="1"/>
  <c r="V273" i="22" s="1"/>
  <c r="V274" i="22" s="1"/>
  <c r="W263" i="22" s="1"/>
  <c r="W264" i="22" s="1"/>
  <c r="W265" i="22" s="1"/>
  <c r="W266" i="22" s="1"/>
  <c r="N167" i="22"/>
  <c r="N168" i="22" s="1"/>
  <c r="N169" i="22" s="1"/>
  <c r="N170" i="22" s="1"/>
  <c r="N171" i="22" s="1"/>
  <c r="N172" i="22" s="1"/>
  <c r="N173" i="22" s="1"/>
  <c r="N174" i="22" s="1"/>
  <c r="N175" i="22" s="1"/>
  <c r="N176" i="22" s="1"/>
  <c r="O165" i="22" s="1"/>
  <c r="O166" i="22" s="1"/>
  <c r="O167" i="22" s="1"/>
  <c r="O168" i="22" s="1"/>
  <c r="O169" i="22" s="1"/>
  <c r="O170" i="22" s="1"/>
  <c r="O171" i="22" s="1"/>
  <c r="O172" i="22" s="1"/>
  <c r="O173" i="22" s="1"/>
  <c r="O174" i="22" s="1"/>
  <c r="O175" i="22" s="1"/>
  <c r="O176" i="22" s="1"/>
  <c r="P165" i="22" s="1"/>
  <c r="P166" i="22" s="1"/>
  <c r="P167" i="22" s="1"/>
  <c r="P168" i="22" s="1"/>
  <c r="P169" i="22" s="1"/>
  <c r="P170" i="22" s="1"/>
  <c r="P171" i="22" s="1"/>
  <c r="P172" i="22" s="1"/>
  <c r="P173" i="22" s="1"/>
  <c r="P174" i="22" s="1"/>
  <c r="P175" i="22" s="1"/>
  <c r="P176" i="22" s="1"/>
  <c r="Q165" i="22" s="1"/>
  <c r="Q166" i="22" s="1"/>
  <c r="Q167" i="22" s="1"/>
  <c r="Q168" i="22" s="1"/>
  <c r="Q169" i="22" s="1"/>
  <c r="Q170" i="22" s="1"/>
  <c r="Q171" i="22" s="1"/>
  <c r="Q172" i="22" s="1"/>
  <c r="Q173" i="22" s="1"/>
  <c r="Q174" i="22" s="1"/>
  <c r="Q175" i="22" s="1"/>
  <c r="Q176" i="22" s="1"/>
  <c r="R165" i="22" s="1"/>
  <c r="R166" i="22" s="1"/>
  <c r="R167" i="22" s="1"/>
  <c r="R168" i="22" s="1"/>
  <c r="R169" i="22" s="1"/>
  <c r="R170" i="22" s="1"/>
  <c r="R171" i="22" s="1"/>
  <c r="R172" i="22" s="1"/>
  <c r="R173" i="22" s="1"/>
  <c r="R174" i="22" s="1"/>
  <c r="R175" i="22" s="1"/>
  <c r="R176" i="22" s="1"/>
  <c r="S165" i="22" s="1"/>
  <c r="S166" i="22" s="1"/>
  <c r="S167" i="22" s="1"/>
  <c r="S168" i="22" s="1"/>
  <c r="S169" i="22" s="1"/>
  <c r="S170" i="22" s="1"/>
  <c r="S171" i="22" s="1"/>
  <c r="S172" i="22" s="1"/>
  <c r="S173" i="22" s="1"/>
  <c r="S174" i="22" s="1"/>
  <c r="S175" i="22" s="1"/>
  <c r="S176" i="22" s="1"/>
  <c r="T165" i="22" s="1"/>
  <c r="T166" i="22" s="1"/>
  <c r="T167" i="22" s="1"/>
  <c r="T168" i="22" s="1"/>
  <c r="T169" i="22" s="1"/>
  <c r="T170" i="22" s="1"/>
  <c r="T171" i="22" s="1"/>
  <c r="T172" i="22" s="1"/>
  <c r="T173" i="22" s="1"/>
  <c r="T174" i="22" s="1"/>
  <c r="T175" i="22" s="1"/>
  <c r="T176" i="22" s="1"/>
  <c r="U165" i="22" s="1"/>
  <c r="U166" i="22" s="1"/>
  <c r="U167" i="22" s="1"/>
  <c r="U168" i="22" s="1"/>
  <c r="U169" i="22" s="1"/>
  <c r="U170" i="22" s="1"/>
  <c r="U171" i="22" s="1"/>
  <c r="U172" i="22" s="1"/>
  <c r="U173" i="22" s="1"/>
  <c r="U174" i="22" s="1"/>
  <c r="U175" i="22" s="1"/>
  <c r="U176" i="22" s="1"/>
  <c r="V165" i="22" s="1"/>
  <c r="V166" i="22" s="1"/>
  <c r="V167" i="22" s="1"/>
  <c r="V168" i="22" s="1"/>
  <c r="V169" i="22" s="1"/>
  <c r="V170" i="22" s="1"/>
  <c r="V171" i="22" s="1"/>
  <c r="V172" i="22" s="1"/>
  <c r="V173" i="22" s="1"/>
  <c r="V174" i="22" s="1"/>
  <c r="V175" i="22" s="1"/>
  <c r="V176" i="22" s="1"/>
  <c r="W165" i="22" s="1"/>
  <c r="W166" i="22" s="1"/>
  <c r="W167" i="22" s="1"/>
  <c r="N374" i="22"/>
  <c r="N375" i="22" s="1"/>
  <c r="N376" i="22" s="1"/>
  <c r="N377" i="22" s="1"/>
  <c r="N378" i="22" s="1"/>
  <c r="N379" i="22" s="1"/>
  <c r="N380" i="22" s="1"/>
  <c r="N381" i="22" s="1"/>
  <c r="N382" i="22" s="1"/>
  <c r="N383" i="22" s="1"/>
  <c r="N384" i="22" s="1"/>
  <c r="O373" i="22" s="1"/>
  <c r="O374" i="22" s="1"/>
  <c r="O375" i="22" s="1"/>
  <c r="O376" i="22" s="1"/>
  <c r="O377" i="22" s="1"/>
  <c r="O378" i="22" s="1"/>
  <c r="O379" i="22" s="1"/>
  <c r="O380" i="22" s="1"/>
  <c r="O381" i="22" s="1"/>
  <c r="O382" i="22" s="1"/>
  <c r="O383" i="22" s="1"/>
  <c r="O384" i="22" s="1"/>
  <c r="P373" i="22" s="1"/>
  <c r="P374" i="22" s="1"/>
  <c r="P375" i="22" s="1"/>
  <c r="P376" i="22" s="1"/>
  <c r="P377" i="22" s="1"/>
  <c r="P378" i="22" s="1"/>
  <c r="P379" i="22" s="1"/>
  <c r="P380" i="22" s="1"/>
  <c r="P381" i="22" s="1"/>
  <c r="P382" i="22" s="1"/>
  <c r="P383" i="22" s="1"/>
  <c r="P384" i="22" s="1"/>
  <c r="Q373" i="22" s="1"/>
  <c r="Q374" i="22" s="1"/>
  <c r="Q375" i="22" s="1"/>
  <c r="Q376" i="22" s="1"/>
  <c r="Q377" i="22" s="1"/>
  <c r="Q378" i="22" s="1"/>
  <c r="Q379" i="22" s="1"/>
  <c r="Q380" i="22" s="1"/>
  <c r="Q381" i="22" s="1"/>
  <c r="Q382" i="22" s="1"/>
  <c r="Q383" i="22" s="1"/>
  <c r="Q384" i="22" s="1"/>
  <c r="R373" i="22" s="1"/>
  <c r="R374" i="22" s="1"/>
  <c r="R375" i="22" s="1"/>
  <c r="R376" i="22" s="1"/>
  <c r="R377" i="22" s="1"/>
  <c r="R378" i="22" s="1"/>
  <c r="R379" i="22" s="1"/>
  <c r="R380" i="22" s="1"/>
  <c r="R381" i="22" s="1"/>
  <c r="R382" i="22" s="1"/>
  <c r="R383" i="22" s="1"/>
  <c r="R384" i="22" s="1"/>
  <c r="S373" i="22" s="1"/>
  <c r="S374" i="22" s="1"/>
  <c r="S375" i="22" s="1"/>
  <c r="S376" i="22" s="1"/>
  <c r="S377" i="22" s="1"/>
  <c r="S378" i="22" s="1"/>
  <c r="S379" i="22" s="1"/>
  <c r="S380" i="22" s="1"/>
  <c r="S381" i="22" s="1"/>
  <c r="S382" i="22" s="1"/>
  <c r="S383" i="22" s="1"/>
  <c r="S384" i="22" s="1"/>
  <c r="T373" i="22" s="1"/>
  <c r="T374" i="22" s="1"/>
  <c r="T375" i="22" s="1"/>
  <c r="T376" i="22" s="1"/>
  <c r="T377" i="22" s="1"/>
  <c r="T378" i="22" s="1"/>
  <c r="T379" i="22" s="1"/>
  <c r="T380" i="22" s="1"/>
  <c r="T381" i="22" s="1"/>
  <c r="T382" i="22" s="1"/>
  <c r="T383" i="22" s="1"/>
  <c r="T384" i="22" s="1"/>
  <c r="U373" i="22" s="1"/>
  <c r="U374" i="22" s="1"/>
  <c r="U375" i="22" s="1"/>
  <c r="U376" i="22" s="1"/>
  <c r="U377" i="22" s="1"/>
  <c r="U378" i="22" s="1"/>
  <c r="U379" i="22" s="1"/>
  <c r="U380" i="22" s="1"/>
  <c r="U381" i="22" s="1"/>
  <c r="U382" i="22" s="1"/>
  <c r="U383" i="22" s="1"/>
  <c r="U384" i="22" s="1"/>
  <c r="V373" i="22" s="1"/>
  <c r="V374" i="22" s="1"/>
  <c r="V375" i="22" s="1"/>
  <c r="V376" i="22" s="1"/>
  <c r="V377" i="22" s="1"/>
  <c r="V378" i="22" s="1"/>
  <c r="V379" i="22" s="1"/>
  <c r="V380" i="22" s="1"/>
  <c r="V381" i="22" s="1"/>
  <c r="V382" i="22" s="1"/>
  <c r="V383" i="22" s="1"/>
  <c r="V384" i="22" s="1"/>
  <c r="W373" i="22" s="1"/>
  <c r="W374" i="22" s="1"/>
  <c r="W375" i="22" s="1"/>
  <c r="W376" i="22" s="1"/>
  <c r="W377" i="22" s="1"/>
  <c r="N350" i="22"/>
  <c r="N351" i="22" s="1"/>
  <c r="N352" i="22" s="1"/>
  <c r="N353" i="22" s="1"/>
  <c r="N354" i="22" s="1"/>
  <c r="N355" i="22" s="1"/>
  <c r="N356" i="22" s="1"/>
  <c r="N357" i="22" s="1"/>
  <c r="N358" i="22" s="1"/>
  <c r="N359" i="22" s="1"/>
  <c r="N360" i="22" s="1"/>
  <c r="O349" i="22" s="1"/>
  <c r="O350" i="22" s="1"/>
  <c r="O351" i="22" s="1"/>
  <c r="O352" i="22" s="1"/>
  <c r="O353" i="22" s="1"/>
  <c r="O354" i="22" s="1"/>
  <c r="O355" i="22" s="1"/>
  <c r="O356" i="22" s="1"/>
  <c r="O357" i="22" s="1"/>
  <c r="O358" i="22" s="1"/>
  <c r="O359" i="22" s="1"/>
  <c r="O360" i="22" s="1"/>
  <c r="P349" i="22" s="1"/>
  <c r="P350" i="22" s="1"/>
  <c r="P351" i="22" s="1"/>
  <c r="P352" i="22" s="1"/>
  <c r="P353" i="22" s="1"/>
  <c r="P354" i="22" s="1"/>
  <c r="P355" i="22" s="1"/>
  <c r="P356" i="22" s="1"/>
  <c r="P357" i="22" s="1"/>
  <c r="P358" i="22" s="1"/>
  <c r="P359" i="22" s="1"/>
  <c r="P360" i="22" s="1"/>
  <c r="Q349" i="22" s="1"/>
  <c r="Q350" i="22" s="1"/>
  <c r="Q351" i="22" s="1"/>
  <c r="Q352" i="22" s="1"/>
  <c r="Q353" i="22" s="1"/>
  <c r="Q354" i="22" s="1"/>
  <c r="Q355" i="22" s="1"/>
  <c r="Q356" i="22" s="1"/>
  <c r="Q357" i="22" s="1"/>
  <c r="Q358" i="22" s="1"/>
  <c r="Q359" i="22" s="1"/>
  <c r="Q360" i="22" s="1"/>
  <c r="R349" i="22" s="1"/>
  <c r="R350" i="22" s="1"/>
  <c r="R351" i="22" s="1"/>
  <c r="R352" i="22" s="1"/>
  <c r="R353" i="22" s="1"/>
  <c r="R354" i="22" s="1"/>
  <c r="R355" i="22" s="1"/>
  <c r="R356" i="22" s="1"/>
  <c r="R357" i="22" s="1"/>
  <c r="R358" i="22" s="1"/>
  <c r="R359" i="22" s="1"/>
  <c r="R360" i="22" s="1"/>
  <c r="S349" i="22" s="1"/>
  <c r="S350" i="22" s="1"/>
  <c r="S351" i="22" s="1"/>
  <c r="S352" i="22" s="1"/>
  <c r="S353" i="22" s="1"/>
  <c r="S354" i="22" s="1"/>
  <c r="S355" i="22" s="1"/>
  <c r="S356" i="22" s="1"/>
  <c r="S357" i="22" s="1"/>
  <c r="S358" i="22" s="1"/>
  <c r="S359" i="22" s="1"/>
  <c r="S360" i="22" s="1"/>
  <c r="T349" i="22" s="1"/>
  <c r="T350" i="22" s="1"/>
  <c r="T351" i="22" s="1"/>
  <c r="T352" i="22" s="1"/>
  <c r="T353" i="22" s="1"/>
  <c r="T354" i="22" s="1"/>
  <c r="T355" i="22" s="1"/>
  <c r="T356" i="22" s="1"/>
  <c r="T357" i="22" s="1"/>
  <c r="T358" i="22" s="1"/>
  <c r="T359" i="22" s="1"/>
  <c r="T360" i="22" s="1"/>
  <c r="U349" i="22" s="1"/>
  <c r="U350" i="22" s="1"/>
  <c r="U351" i="22" s="1"/>
  <c r="U352" i="22" s="1"/>
  <c r="U353" i="22" s="1"/>
  <c r="U354" i="22" s="1"/>
  <c r="U355" i="22" s="1"/>
  <c r="U356" i="22" s="1"/>
  <c r="U357" i="22" s="1"/>
  <c r="U358" i="22" s="1"/>
  <c r="U359" i="22" s="1"/>
  <c r="U360" i="22" s="1"/>
  <c r="V349" i="22" s="1"/>
  <c r="V350" i="22" s="1"/>
  <c r="V351" i="22" s="1"/>
  <c r="V352" i="22" s="1"/>
  <c r="V353" i="22" s="1"/>
  <c r="V354" i="22" s="1"/>
  <c r="V355" i="22" s="1"/>
  <c r="V356" i="22" s="1"/>
  <c r="V357" i="22" s="1"/>
  <c r="V358" i="22" s="1"/>
  <c r="V359" i="22" s="1"/>
  <c r="V360" i="22" s="1"/>
  <c r="W349" i="22" s="1"/>
  <c r="W350" i="22" s="1"/>
  <c r="W351" i="22" s="1"/>
  <c r="N178" i="22"/>
  <c r="N179" i="22" s="1"/>
  <c r="N180" i="22" s="1"/>
  <c r="N181" i="22" s="1"/>
  <c r="N182" i="22" s="1"/>
  <c r="N183" i="22" s="1"/>
  <c r="N184" i="22" s="1"/>
  <c r="N185" i="22" s="1"/>
  <c r="N186" i="22" s="1"/>
  <c r="N187" i="22" s="1"/>
  <c r="N188" i="22" s="1"/>
  <c r="O177" i="22" s="1"/>
  <c r="O178" i="22" s="1"/>
  <c r="O179" i="22" s="1"/>
  <c r="O180" i="22" s="1"/>
  <c r="O181" i="22" s="1"/>
  <c r="O182" i="22" s="1"/>
  <c r="O183" i="22" s="1"/>
  <c r="O184" i="22" s="1"/>
  <c r="O185" i="22" s="1"/>
  <c r="O186" i="22" s="1"/>
  <c r="O187" i="22" s="1"/>
  <c r="O188" i="22" s="1"/>
  <c r="P177" i="22" s="1"/>
  <c r="P178" i="22" s="1"/>
  <c r="P179" i="22" s="1"/>
  <c r="P180" i="22" s="1"/>
  <c r="P181" i="22" s="1"/>
  <c r="P182" i="22" s="1"/>
  <c r="P183" i="22" s="1"/>
  <c r="P184" i="22" s="1"/>
  <c r="P185" i="22" s="1"/>
  <c r="P186" i="22" s="1"/>
  <c r="P187" i="22" s="1"/>
  <c r="P188" i="22" s="1"/>
  <c r="Q177" i="22" s="1"/>
  <c r="Q178" i="22" s="1"/>
  <c r="Q179" i="22" s="1"/>
  <c r="Q180" i="22" s="1"/>
  <c r="Q181" i="22" s="1"/>
  <c r="Q182" i="22" s="1"/>
  <c r="Q183" i="22" s="1"/>
  <c r="Q184" i="22" s="1"/>
  <c r="Q185" i="22" s="1"/>
  <c r="Q186" i="22" s="1"/>
  <c r="Q187" i="22" s="1"/>
  <c r="Q188" i="22" s="1"/>
  <c r="R177" i="22" s="1"/>
  <c r="R178" i="22" s="1"/>
  <c r="R179" i="22" s="1"/>
  <c r="R180" i="22" s="1"/>
  <c r="R181" i="22" s="1"/>
  <c r="R182" i="22" s="1"/>
  <c r="R183" i="22" s="1"/>
  <c r="R184" i="22" s="1"/>
  <c r="R185" i="22" s="1"/>
  <c r="R186" i="22" s="1"/>
  <c r="R187" i="22" s="1"/>
  <c r="R188" i="22" s="1"/>
  <c r="S177" i="22" s="1"/>
  <c r="S178" i="22" s="1"/>
  <c r="S179" i="22" s="1"/>
  <c r="S180" i="22" s="1"/>
  <c r="S181" i="22" s="1"/>
  <c r="S182" i="22" s="1"/>
  <c r="S183" i="22" s="1"/>
  <c r="S184" i="22" s="1"/>
  <c r="S185" i="22" s="1"/>
  <c r="S186" i="22" s="1"/>
  <c r="S187" i="22" s="1"/>
  <c r="S188" i="22" s="1"/>
  <c r="T177" i="22" s="1"/>
  <c r="T178" i="22" s="1"/>
  <c r="T179" i="22" s="1"/>
  <c r="T180" i="22" s="1"/>
  <c r="T181" i="22" s="1"/>
  <c r="T182" i="22" s="1"/>
  <c r="T183" i="22" s="1"/>
  <c r="T184" i="22" s="1"/>
  <c r="T185" i="22" s="1"/>
  <c r="T186" i="22" s="1"/>
  <c r="T187" i="22" s="1"/>
  <c r="T188" i="22" s="1"/>
  <c r="U177" i="22" s="1"/>
  <c r="U178" i="22" s="1"/>
  <c r="U179" i="22" s="1"/>
  <c r="U180" i="22" s="1"/>
  <c r="U181" i="22" s="1"/>
  <c r="U182" i="22" s="1"/>
  <c r="U183" i="22" s="1"/>
  <c r="U184" i="22" s="1"/>
  <c r="U185" i="22" s="1"/>
  <c r="U186" i="22" s="1"/>
  <c r="U187" i="22" s="1"/>
  <c r="U188" i="22" s="1"/>
  <c r="V177" i="22" s="1"/>
  <c r="V178" i="22" s="1"/>
  <c r="V179" i="22" s="1"/>
  <c r="V180" i="22" s="1"/>
  <c r="V181" i="22" s="1"/>
  <c r="V182" i="22" s="1"/>
  <c r="V183" i="22" s="1"/>
  <c r="V184" i="22" s="1"/>
  <c r="V185" i="22" s="1"/>
  <c r="V186" i="22" s="1"/>
  <c r="V187" i="22" s="1"/>
  <c r="V188" i="22" s="1"/>
  <c r="W177" i="22" s="1"/>
  <c r="W178" i="22" s="1"/>
  <c r="W179" i="22" s="1"/>
  <c r="H127" i="8"/>
  <c r="L27" i="16" s="1"/>
  <c r="L39" i="16" s="1"/>
  <c r="H128" i="8"/>
  <c r="L28" i="16" s="1"/>
  <c r="W93" i="22"/>
  <c r="W92" i="22"/>
  <c r="W79" i="22"/>
  <c r="W78" i="22"/>
  <c r="W67" i="22"/>
  <c r="W66" i="22"/>
  <c r="W58" i="22"/>
  <c r="W57" i="22"/>
  <c r="H116" i="3"/>
  <c r="W41" i="22" s="1"/>
  <c r="W31" i="22"/>
  <c r="W267" i="22" l="1"/>
  <c r="W378" i="22"/>
  <c r="W379" i="22" s="1"/>
  <c r="N100" i="22"/>
  <c r="N112" i="22"/>
  <c r="H116" i="8"/>
  <c r="K28" i="16" s="1"/>
  <c r="K40" i="16" s="1"/>
  <c r="V16" i="22" s="1"/>
  <c r="V113" i="22" s="1"/>
  <c r="U296" i="22"/>
  <c r="U297" i="22" s="1"/>
  <c r="U298" i="22" s="1"/>
  <c r="V287" i="22" s="1"/>
  <c r="V288" i="22" s="1"/>
  <c r="V289" i="22" s="1"/>
  <c r="V290" i="22" s="1"/>
  <c r="V291" i="22" s="1"/>
  <c r="V292" i="22" s="1"/>
  <c r="V293" i="22" s="1"/>
  <c r="V294" i="22" s="1"/>
  <c r="V295" i="22" s="1"/>
  <c r="V296" i="22" s="1"/>
  <c r="V297" i="22" s="1"/>
  <c r="V298" i="22" s="1"/>
  <c r="W287" i="22" s="1"/>
  <c r="W288" i="22" s="1"/>
  <c r="W289" i="22" s="1"/>
  <c r="W290" i="22" s="1"/>
  <c r="W291" i="22" s="1"/>
  <c r="W292" i="22" s="1"/>
  <c r="W293" i="22" s="1"/>
  <c r="W204" i="22"/>
  <c r="W205" i="22" s="1"/>
  <c r="W206" i="22" s="1"/>
  <c r="W207" i="22" s="1"/>
  <c r="C18" i="23"/>
  <c r="N80" i="22"/>
  <c r="N79" i="22"/>
  <c r="N193" i="22" s="1"/>
  <c r="N194" i="22" s="1"/>
  <c r="N195" i="22" s="1"/>
  <c r="N196" i="22" s="1"/>
  <c r="N197" i="22" s="1"/>
  <c r="N198" i="22" s="1"/>
  <c r="N199" i="22" s="1"/>
  <c r="N200" i="22" s="1"/>
  <c r="O189" i="22" s="1"/>
  <c r="O190" i="22" s="1"/>
  <c r="O191" i="22" s="1"/>
  <c r="O192" i="22" s="1"/>
  <c r="O193" i="22" s="1"/>
  <c r="O194" i="22" s="1"/>
  <c r="O195" i="22" s="1"/>
  <c r="O196" i="22" s="1"/>
  <c r="O197" i="22" s="1"/>
  <c r="O198" i="22" s="1"/>
  <c r="O199" i="22" s="1"/>
  <c r="O200" i="22" s="1"/>
  <c r="P189" i="22" s="1"/>
  <c r="P190" i="22" s="1"/>
  <c r="P191" i="22" s="1"/>
  <c r="P192" i="22" s="1"/>
  <c r="P193" i="22" s="1"/>
  <c r="P194" i="22" s="1"/>
  <c r="P195" i="22" s="1"/>
  <c r="P196" i="22" s="1"/>
  <c r="P197" i="22" s="1"/>
  <c r="P198" i="22" s="1"/>
  <c r="P199" i="22" s="1"/>
  <c r="P200" i="22" s="1"/>
  <c r="Q189" i="22" s="1"/>
  <c r="U80" i="22"/>
  <c r="U79" i="22"/>
  <c r="N365" i="22"/>
  <c r="N366" i="22" s="1"/>
  <c r="N367" i="22" s="1"/>
  <c r="N368" i="22" s="1"/>
  <c r="N369" i="22" s="1"/>
  <c r="N370" i="22" s="1"/>
  <c r="N371" i="22" s="1"/>
  <c r="N372" i="22" s="1"/>
  <c r="O361" i="22" s="1"/>
  <c r="O362" i="22" s="1"/>
  <c r="O363" i="22" s="1"/>
  <c r="O364" i="22" s="1"/>
  <c r="O365" i="22" s="1"/>
  <c r="O366" i="22" s="1"/>
  <c r="O367" i="22" s="1"/>
  <c r="O368" i="22" s="1"/>
  <c r="O369" i="22" s="1"/>
  <c r="O370" i="22" s="1"/>
  <c r="O371" i="22" s="1"/>
  <c r="O372" i="22" s="1"/>
  <c r="P361" i="22" s="1"/>
  <c r="P362" i="22" s="1"/>
  <c r="P363" i="22" s="1"/>
  <c r="P364" i="22" s="1"/>
  <c r="P365" i="22" s="1"/>
  <c r="P366" i="22" s="1"/>
  <c r="P367" i="22" s="1"/>
  <c r="P368" i="22" s="1"/>
  <c r="P369" i="22" s="1"/>
  <c r="P370" i="22" s="1"/>
  <c r="P371" i="22" s="1"/>
  <c r="P372" i="22" s="1"/>
  <c r="Q361" i="22" s="1"/>
  <c r="Q77" i="22"/>
  <c r="Q76" i="22"/>
  <c r="W352" i="22"/>
  <c r="W353" i="22" s="1"/>
  <c r="W180" i="22"/>
  <c r="W181" i="22" s="1"/>
  <c r="C16" i="23"/>
  <c r="W340" i="22"/>
  <c r="W341" i="22" s="1"/>
  <c r="W342" i="22" s="1"/>
  <c r="W343" i="22" s="1"/>
  <c r="W344" i="22" s="1"/>
  <c r="C15" i="23"/>
  <c r="W253" i="22"/>
  <c r="W254" i="22" s="1"/>
  <c r="W255" i="22" s="1"/>
  <c r="W256" i="22" s="1"/>
  <c r="W168" i="22"/>
  <c r="W169" i="22" s="1"/>
  <c r="C13" i="23"/>
  <c r="K11" i="16"/>
  <c r="K6" i="19" s="1"/>
  <c r="K31" i="19" s="1"/>
  <c r="V31" i="19" s="1"/>
  <c r="H32" i="8"/>
  <c r="D28" i="16" s="1"/>
  <c r="D40" i="16" s="1"/>
  <c r="O16" i="22" s="1"/>
  <c r="K109" i="1"/>
  <c r="K110" i="1" s="1"/>
  <c r="V11" i="22" s="1"/>
  <c r="T109" i="22"/>
  <c r="V130" i="22"/>
  <c r="K77" i="1"/>
  <c r="S14" i="22" s="1"/>
  <c r="S111" i="22" s="1"/>
  <c r="H92" i="8"/>
  <c r="I28" i="16" s="1"/>
  <c r="I40" i="16" s="1"/>
  <c r="T16" i="22" s="1"/>
  <c r="T113" i="22" s="1"/>
  <c r="H44" i="8"/>
  <c r="E28" i="16" s="1"/>
  <c r="E40" i="16" s="1"/>
  <c r="P16" i="22" s="1"/>
  <c r="L40" i="16"/>
  <c r="W16" i="22" s="1"/>
  <c r="P124" i="22"/>
  <c r="T127" i="22"/>
  <c r="W15" i="22"/>
  <c r="W112" i="22" s="1"/>
  <c r="S115" i="22"/>
  <c r="H106" i="8"/>
  <c r="J30" i="16" s="1"/>
  <c r="J42" i="16" s="1"/>
  <c r="U18" i="22" s="1"/>
  <c r="U103" i="22" s="1"/>
  <c r="H71" i="8"/>
  <c r="G31" i="16" s="1"/>
  <c r="G43" i="16" s="1"/>
  <c r="R19" i="22" s="1"/>
  <c r="R104" i="22" s="1"/>
  <c r="H23" i="8"/>
  <c r="C31" i="16" s="1"/>
  <c r="C43" i="16" s="1"/>
  <c r="N19" i="22" s="1"/>
  <c r="S12" i="22"/>
  <c r="S133" i="22" s="1"/>
  <c r="P9" i="22"/>
  <c r="P130" i="22" s="1"/>
  <c r="J22" i="19"/>
  <c r="O22" i="19" s="1"/>
  <c r="E12" i="16"/>
  <c r="F12" i="16" s="1"/>
  <c r="G12" i="16" s="1"/>
  <c r="H12" i="16" s="1"/>
  <c r="I12" i="16" s="1"/>
  <c r="J12" i="16" s="1"/>
  <c r="J40" i="19"/>
  <c r="R40" i="19" s="1"/>
  <c r="R133" i="22"/>
  <c r="J13" i="19"/>
  <c r="R131" i="22"/>
  <c r="C52" i="16"/>
  <c r="C53" i="16" s="1"/>
  <c r="C54" i="16" s="1"/>
  <c r="Q6" i="22"/>
  <c r="Q115" i="22" s="1"/>
  <c r="T115" i="22"/>
  <c r="T103" i="22"/>
  <c r="Y406" i="22"/>
  <c r="Y408" i="22"/>
  <c r="K88" i="1"/>
  <c r="K89" i="1" s="1"/>
  <c r="T14" i="22" s="1"/>
  <c r="Y403" i="22"/>
  <c r="R3" i="22"/>
  <c r="R112" i="22" s="1"/>
  <c r="K82" i="1"/>
  <c r="T7" i="22" s="1"/>
  <c r="N12" i="22"/>
  <c r="N121" i="22" s="1"/>
  <c r="S9" i="22"/>
  <c r="S130" i="22" s="1"/>
  <c r="K40" i="1"/>
  <c r="K41" i="1" s="1"/>
  <c r="P14" i="22" s="1"/>
  <c r="K80" i="1"/>
  <c r="T5" i="22" s="1"/>
  <c r="T114" i="22" s="1"/>
  <c r="V118" i="22"/>
  <c r="N108" i="22"/>
  <c r="N132" i="22"/>
  <c r="P100" i="22"/>
  <c r="N9" i="22"/>
  <c r="N118" i="22" s="1"/>
  <c r="T3" i="22"/>
  <c r="T112" i="22" s="1"/>
  <c r="R6" i="22"/>
  <c r="R127" i="22" s="1"/>
  <c r="X410" i="22"/>
  <c r="Y404" i="22"/>
  <c r="X409" i="22"/>
  <c r="T9" i="22"/>
  <c r="T130" i="22" s="1"/>
  <c r="T121" i="22"/>
  <c r="X399" i="22"/>
  <c r="K53" i="1"/>
  <c r="Q14" i="22" s="1"/>
  <c r="Q111" i="22" s="1"/>
  <c r="O12" i="22"/>
  <c r="O109" i="22" s="1"/>
  <c r="Y400" i="22"/>
  <c r="Y409" i="22"/>
  <c r="Y401" i="22"/>
  <c r="Y402" i="22"/>
  <c r="Y399" i="22"/>
  <c r="X408" i="22"/>
  <c r="Y407" i="22"/>
  <c r="Y410" i="22"/>
  <c r="Y405" i="22"/>
  <c r="S110" i="22"/>
  <c r="N126" i="22"/>
  <c r="N114" i="22"/>
  <c r="P109" i="22"/>
  <c r="S112" i="22"/>
  <c r="V12" i="22"/>
  <c r="V121" i="22" s="1"/>
  <c r="K62" i="1"/>
  <c r="R11" i="22" s="1"/>
  <c r="R120" i="22" s="1"/>
  <c r="E15" i="19"/>
  <c r="E13" i="19"/>
  <c r="K70" i="1"/>
  <c r="S7" i="22" s="1"/>
  <c r="F15" i="19"/>
  <c r="F14" i="19"/>
  <c r="H14" i="19"/>
  <c r="H13" i="19"/>
  <c r="K43" i="1"/>
  <c r="P112" i="22"/>
  <c r="Q9" i="22"/>
  <c r="Q130" i="22" s="1"/>
  <c r="N6" i="22"/>
  <c r="N115" i="22" s="1"/>
  <c r="Q134" i="22"/>
  <c r="Q122" i="22"/>
  <c r="Q110" i="22"/>
  <c r="K64" i="1"/>
  <c r="K65" i="1" s="1"/>
  <c r="R14" i="22" s="1"/>
  <c r="Q12" i="22"/>
  <c r="Q133" i="22" s="1"/>
  <c r="R9" i="22"/>
  <c r="R118" i="22" s="1"/>
  <c r="T133" i="22"/>
  <c r="J14" i="19"/>
  <c r="K59" i="1"/>
  <c r="R8" i="22" s="1"/>
  <c r="R105" i="22" s="1"/>
  <c r="K104" i="1"/>
  <c r="V5" i="22" s="1"/>
  <c r="V102" i="22" s="1"/>
  <c r="K22" i="1"/>
  <c r="O7" i="22" s="1"/>
  <c r="P10" i="22"/>
  <c r="J15" i="19"/>
  <c r="K67" i="1"/>
  <c r="K68" i="1" s="1"/>
  <c r="S5" i="22" s="1"/>
  <c r="V3" i="22"/>
  <c r="V112" i="22" s="1"/>
  <c r="K50" i="1"/>
  <c r="Q11" i="22" s="1"/>
  <c r="Q10" i="22"/>
  <c r="Q131" i="22" s="1"/>
  <c r="Q100" i="22"/>
  <c r="Q112" i="22"/>
  <c r="Q124" i="22"/>
  <c r="O127" i="22"/>
  <c r="O103" i="22"/>
  <c r="O115" i="22"/>
  <c r="P120" i="22"/>
  <c r="P132" i="22"/>
  <c r="P108" i="22"/>
  <c r="P133" i="22"/>
  <c r="N13" i="22"/>
  <c r="P121" i="22"/>
  <c r="R121" i="22"/>
  <c r="K94" i="1"/>
  <c r="K95" i="1" s="1"/>
  <c r="U8" i="22" s="1"/>
  <c r="P13" i="1"/>
  <c r="D21" i="19"/>
  <c r="E21" i="19" s="1"/>
  <c r="F21" i="19" s="1"/>
  <c r="G21" i="19" s="1"/>
  <c r="D15" i="19"/>
  <c r="D45" i="19" s="1"/>
  <c r="U12" i="22"/>
  <c r="U121" i="22" s="1"/>
  <c r="V106" i="22"/>
  <c r="V6" i="22"/>
  <c r="V103" i="22" s="1"/>
  <c r="N111" i="22"/>
  <c r="N123" i="22"/>
  <c r="N135" i="22"/>
  <c r="Q104" i="22"/>
  <c r="Q116" i="22"/>
  <c r="Q128" i="22"/>
  <c r="K47" i="1"/>
  <c r="Q8" i="22" s="1"/>
  <c r="R119" i="22"/>
  <c r="R107" i="22"/>
  <c r="D14" i="19"/>
  <c r="D36" i="19" s="1"/>
  <c r="E36" i="19" s="1"/>
  <c r="P6" i="22"/>
  <c r="N120" i="22"/>
  <c r="D30" i="19"/>
  <c r="E30" i="19" s="1"/>
  <c r="F30" i="19" s="1"/>
  <c r="G30" i="19" s="1"/>
  <c r="O3" i="22"/>
  <c r="K19" i="1"/>
  <c r="V13" i="22"/>
  <c r="V122" i="22" s="1"/>
  <c r="R109" i="22"/>
  <c r="D13" i="19"/>
  <c r="D27" i="19" s="1"/>
  <c r="S124" i="22"/>
  <c r="N10" i="22"/>
  <c r="U106" i="22"/>
  <c r="U130" i="22"/>
  <c r="U118" i="22"/>
  <c r="U100" i="22"/>
  <c r="U124" i="22"/>
  <c r="U112" i="22"/>
  <c r="K97" i="1"/>
  <c r="K98" i="1" s="1"/>
  <c r="U11" i="22" s="1"/>
  <c r="S127" i="22"/>
  <c r="S134" i="22"/>
  <c r="S100" i="22"/>
  <c r="K25" i="1"/>
  <c r="O9" i="22"/>
  <c r="K11" i="1"/>
  <c r="N8" i="22" s="1"/>
  <c r="N7" i="22"/>
  <c r="K35" i="1"/>
  <c r="P8" i="22" s="1"/>
  <c r="P7" i="22"/>
  <c r="S103" i="22"/>
  <c r="P4" i="22"/>
  <c r="K32" i="1"/>
  <c r="P5" i="22" s="1"/>
  <c r="G15" i="19"/>
  <c r="G14" i="19"/>
  <c r="G13" i="19"/>
  <c r="K29" i="1"/>
  <c r="O14" i="22" s="1"/>
  <c r="O13" i="22"/>
  <c r="K91" i="1"/>
  <c r="U4" i="22" s="1"/>
  <c r="E39" i="19"/>
  <c r="S122" i="22"/>
  <c r="I15" i="19"/>
  <c r="I13" i="19"/>
  <c r="I14" i="19"/>
  <c r="X407" i="22"/>
  <c r="X404" i="22"/>
  <c r="K74" i="1"/>
  <c r="S11" i="22" s="1"/>
  <c r="S10" i="22"/>
  <c r="K101" i="1"/>
  <c r="U14" i="22" s="1"/>
  <c r="U13" i="22"/>
  <c r="K56" i="1"/>
  <c r="R5" i="22" s="1"/>
  <c r="R4" i="22"/>
  <c r="W4" i="22"/>
  <c r="K116" i="1"/>
  <c r="W5" i="22" s="1"/>
  <c r="T10" i="22"/>
  <c r="K86" i="1"/>
  <c r="T11" i="22" s="1"/>
  <c r="V7" i="22"/>
  <c r="K107" i="1"/>
  <c r="V8" i="22" s="1"/>
  <c r="X406" i="22"/>
  <c r="X402" i="22"/>
  <c r="X405" i="22"/>
  <c r="X403" i="22"/>
  <c r="X400" i="22"/>
  <c r="X401" i="22"/>
  <c r="N240" i="22"/>
  <c r="N241" i="22" s="1"/>
  <c r="N242" i="22" s="1"/>
  <c r="N326" i="22"/>
  <c r="N327" i="22" s="1"/>
  <c r="N328" i="22" s="1"/>
  <c r="N154" i="22"/>
  <c r="N155" i="22" s="1"/>
  <c r="N156" i="22" s="1"/>
  <c r="N125" i="22"/>
  <c r="N386" i="22" s="1"/>
  <c r="N31" i="19"/>
  <c r="T31" i="19"/>
  <c r="S31" i="19"/>
  <c r="U31" i="19"/>
  <c r="P31" i="19"/>
  <c r="Q31" i="19"/>
  <c r="O31" i="19"/>
  <c r="R31" i="19"/>
  <c r="N215" i="22"/>
  <c r="N113" i="22"/>
  <c r="W94" i="22"/>
  <c r="W80" i="22"/>
  <c r="W68" i="22"/>
  <c r="W268" i="22" s="1"/>
  <c r="W59" i="22"/>
  <c r="H120" i="3"/>
  <c r="W45" i="22" s="1"/>
  <c r="W32" i="22"/>
  <c r="D117" i="2"/>
  <c r="L18" i="16" s="1"/>
  <c r="L42" i="16" s="1"/>
  <c r="W18" i="22" s="1"/>
  <c r="V14" i="22"/>
  <c r="W380" i="22" l="1"/>
  <c r="V125" i="22"/>
  <c r="V101" i="22"/>
  <c r="N399" i="22"/>
  <c r="Q190" i="22"/>
  <c r="Q191" i="22" s="1"/>
  <c r="Q192" i="22" s="1"/>
  <c r="Q193" i="22" s="1"/>
  <c r="Q194" i="22" s="1"/>
  <c r="Q195" i="22" s="1"/>
  <c r="Q196" i="22" s="1"/>
  <c r="Q197" i="22" s="1"/>
  <c r="Q198" i="22" s="1"/>
  <c r="Q199" i="22" s="1"/>
  <c r="Q200" i="22" s="1"/>
  <c r="R189" i="22" s="1"/>
  <c r="R190" i="22" s="1"/>
  <c r="R191" i="22" s="1"/>
  <c r="R192" i="22" s="1"/>
  <c r="R193" i="22" s="1"/>
  <c r="R194" i="22" s="1"/>
  <c r="R195" i="22" s="1"/>
  <c r="R196" i="22" s="1"/>
  <c r="R197" i="22" s="1"/>
  <c r="R198" i="22" s="1"/>
  <c r="R199" i="22" s="1"/>
  <c r="R200" i="22" s="1"/>
  <c r="S189" i="22" s="1"/>
  <c r="S190" i="22" s="1"/>
  <c r="S191" i="22" s="1"/>
  <c r="S192" i="22" s="1"/>
  <c r="S193" i="22" s="1"/>
  <c r="S194" i="22" s="1"/>
  <c r="S195" i="22" s="1"/>
  <c r="S196" i="22" s="1"/>
  <c r="S197" i="22" s="1"/>
  <c r="S198" i="22" s="1"/>
  <c r="S199" i="22" s="1"/>
  <c r="S200" i="22" s="1"/>
  <c r="T189" i="22" s="1"/>
  <c r="T190" i="22" s="1"/>
  <c r="T191" i="22" s="1"/>
  <c r="T192" i="22" s="1"/>
  <c r="T193" i="22" s="1"/>
  <c r="T194" i="22" s="1"/>
  <c r="T195" i="22" s="1"/>
  <c r="T196" i="22" s="1"/>
  <c r="T197" i="22" s="1"/>
  <c r="T198" i="22" s="1"/>
  <c r="T199" i="22" s="1"/>
  <c r="T200" i="22" s="1"/>
  <c r="U189" i="22" s="1"/>
  <c r="U190" i="22" s="1"/>
  <c r="U191" i="22" s="1"/>
  <c r="U192" i="22" s="1"/>
  <c r="U193" i="22" s="1"/>
  <c r="U194" i="22" s="1"/>
  <c r="U195" i="22" s="1"/>
  <c r="U196" i="22" s="1"/>
  <c r="U197" i="22" s="1"/>
  <c r="U198" i="22" s="1"/>
  <c r="U199" i="22" s="1"/>
  <c r="U200" i="22" s="1"/>
  <c r="V189" i="22" s="1"/>
  <c r="V190" i="22" s="1"/>
  <c r="V191" i="22" s="1"/>
  <c r="V192" i="22" s="1"/>
  <c r="V193" i="22" s="1"/>
  <c r="V194" i="22" s="1"/>
  <c r="V195" i="22" s="1"/>
  <c r="V196" i="22" s="1"/>
  <c r="V197" i="22" s="1"/>
  <c r="V198" i="22" s="1"/>
  <c r="V199" i="22" s="1"/>
  <c r="V200" i="22" s="1"/>
  <c r="W189" i="22" s="1"/>
  <c r="W190" i="22" s="1"/>
  <c r="W191" i="22" s="1"/>
  <c r="W192" i="22" s="1"/>
  <c r="W193" i="22" s="1"/>
  <c r="W194" i="22" s="1"/>
  <c r="Q362" i="22"/>
  <c r="Q363" i="22" s="1"/>
  <c r="Q364" i="22" s="1"/>
  <c r="Q365" i="22" s="1"/>
  <c r="Q366" i="22" s="1"/>
  <c r="Q367" i="22" s="1"/>
  <c r="Q368" i="22" s="1"/>
  <c r="Q369" i="22" s="1"/>
  <c r="Q370" i="22" s="1"/>
  <c r="Q371" i="22" s="1"/>
  <c r="Q372" i="22" s="1"/>
  <c r="R361" i="22" s="1"/>
  <c r="R362" i="22" s="1"/>
  <c r="R363" i="22" s="1"/>
  <c r="R364" i="22" s="1"/>
  <c r="R365" i="22" s="1"/>
  <c r="R366" i="22" s="1"/>
  <c r="R367" i="22" s="1"/>
  <c r="R368" i="22" s="1"/>
  <c r="R369" i="22" s="1"/>
  <c r="R370" i="22" s="1"/>
  <c r="R371" i="22" s="1"/>
  <c r="R372" i="22" s="1"/>
  <c r="S361" i="22" s="1"/>
  <c r="S362" i="22" s="1"/>
  <c r="S363" i="22" s="1"/>
  <c r="S364" i="22" s="1"/>
  <c r="S365" i="22" s="1"/>
  <c r="S366" i="22" s="1"/>
  <c r="S367" i="22" s="1"/>
  <c r="S368" i="22" s="1"/>
  <c r="S369" i="22" s="1"/>
  <c r="S370" i="22" s="1"/>
  <c r="S371" i="22" s="1"/>
  <c r="S372" i="22" s="1"/>
  <c r="T361" i="22" s="1"/>
  <c r="T362" i="22" s="1"/>
  <c r="T363" i="22" s="1"/>
  <c r="T364" i="22" s="1"/>
  <c r="T365" i="22" s="1"/>
  <c r="T366" i="22" s="1"/>
  <c r="T367" i="22" s="1"/>
  <c r="T368" i="22" s="1"/>
  <c r="T369" i="22" s="1"/>
  <c r="T370" i="22" s="1"/>
  <c r="T371" i="22" s="1"/>
  <c r="T372" i="22" s="1"/>
  <c r="U361" i="22" s="1"/>
  <c r="U362" i="22" s="1"/>
  <c r="U363" i="22" s="1"/>
  <c r="U364" i="22" s="1"/>
  <c r="U365" i="22" s="1"/>
  <c r="U366" i="22" s="1"/>
  <c r="U367" i="22" s="1"/>
  <c r="U368" i="22" s="1"/>
  <c r="U369" i="22" s="1"/>
  <c r="U370" i="22" s="1"/>
  <c r="U371" i="22" s="1"/>
  <c r="U372" i="22" s="1"/>
  <c r="V361" i="22" s="1"/>
  <c r="V362" i="22" s="1"/>
  <c r="V363" i="22" s="1"/>
  <c r="V364" i="22" s="1"/>
  <c r="V365" i="22" s="1"/>
  <c r="V366" i="22" s="1"/>
  <c r="V367" i="22" s="1"/>
  <c r="V368" i="22" s="1"/>
  <c r="V369" i="22" s="1"/>
  <c r="V370" i="22" s="1"/>
  <c r="V371" i="22" s="1"/>
  <c r="V372" i="22" s="1"/>
  <c r="W361" i="22" s="1"/>
  <c r="W362" i="22" s="1"/>
  <c r="W363" i="22" s="1"/>
  <c r="W364" i="22" s="1"/>
  <c r="W365" i="22" s="1"/>
  <c r="W366" i="22" s="1"/>
  <c r="W257" i="22"/>
  <c r="W294" i="22"/>
  <c r="W208" i="22"/>
  <c r="C17" i="23"/>
  <c r="N279" i="22"/>
  <c r="N280" i="22" s="1"/>
  <c r="N281" i="22" s="1"/>
  <c r="N282" i="22" s="1"/>
  <c r="N283" i="22" s="1"/>
  <c r="N284" i="22" s="1"/>
  <c r="N285" i="22" s="1"/>
  <c r="N286" i="22" s="1"/>
  <c r="O275" i="22" s="1"/>
  <c r="O276" i="22" s="1"/>
  <c r="O277" i="22" s="1"/>
  <c r="O278" i="22" s="1"/>
  <c r="O279" i="22" s="1"/>
  <c r="O280" i="22" s="1"/>
  <c r="O281" i="22" s="1"/>
  <c r="O282" i="22" s="1"/>
  <c r="O283" i="22" s="1"/>
  <c r="O284" i="22" s="1"/>
  <c r="O285" i="22" s="1"/>
  <c r="O286" i="22" s="1"/>
  <c r="P275" i="22" s="1"/>
  <c r="P276" i="22" s="1"/>
  <c r="P277" i="22" s="1"/>
  <c r="P278" i="22" s="1"/>
  <c r="P279" i="22" s="1"/>
  <c r="P280" i="22" s="1"/>
  <c r="P281" i="22" s="1"/>
  <c r="P282" i="22" s="1"/>
  <c r="P283" i="22" s="1"/>
  <c r="P284" i="22" s="1"/>
  <c r="P285" i="22" s="1"/>
  <c r="P286" i="22" s="1"/>
  <c r="Q275" i="22" s="1"/>
  <c r="Q276" i="22" s="1"/>
  <c r="Q277" i="22" s="1"/>
  <c r="Q278" i="22" s="1"/>
  <c r="Q279" i="22" s="1"/>
  <c r="Q280" i="22" s="1"/>
  <c r="Q281" i="22" s="1"/>
  <c r="Q282" i="22" s="1"/>
  <c r="Q283" i="22" s="1"/>
  <c r="Q284" i="22" s="1"/>
  <c r="Q285" i="22" s="1"/>
  <c r="Q286" i="22" s="1"/>
  <c r="R275" i="22" s="1"/>
  <c r="R276" i="22" s="1"/>
  <c r="R277" i="22" s="1"/>
  <c r="R278" i="22" s="1"/>
  <c r="R279" i="22" s="1"/>
  <c r="R280" i="22" s="1"/>
  <c r="R281" i="22" s="1"/>
  <c r="R282" i="22" s="1"/>
  <c r="R283" i="22" s="1"/>
  <c r="R284" i="22" s="1"/>
  <c r="R285" i="22" s="1"/>
  <c r="R286" i="22" s="1"/>
  <c r="S275" i="22" s="1"/>
  <c r="S276" i="22" s="1"/>
  <c r="S277" i="22" s="1"/>
  <c r="S278" i="22" s="1"/>
  <c r="S279" i="22" s="1"/>
  <c r="S280" i="22" s="1"/>
  <c r="S281" i="22" s="1"/>
  <c r="S282" i="22" s="1"/>
  <c r="S283" i="22" s="1"/>
  <c r="S284" i="22" s="1"/>
  <c r="S285" i="22" s="1"/>
  <c r="S286" i="22" s="1"/>
  <c r="T275" i="22" s="1"/>
  <c r="T276" i="22" s="1"/>
  <c r="T277" i="22" s="1"/>
  <c r="T278" i="22" s="1"/>
  <c r="T279" i="22" s="1"/>
  <c r="T280" i="22" s="1"/>
  <c r="T281" i="22" s="1"/>
  <c r="T282" i="22" s="1"/>
  <c r="T283" i="22" s="1"/>
  <c r="T284" i="22" s="1"/>
  <c r="T285" i="22" s="1"/>
  <c r="T286" i="22" s="1"/>
  <c r="U275" i="22" s="1"/>
  <c r="U276" i="22" s="1"/>
  <c r="U277" i="22" s="1"/>
  <c r="U278" i="22" s="1"/>
  <c r="U279" i="22" s="1"/>
  <c r="U280" i="22" s="1"/>
  <c r="U281" i="22" s="1"/>
  <c r="U282" i="22" s="1"/>
  <c r="U283" i="22" s="1"/>
  <c r="U284" i="22" s="1"/>
  <c r="U285" i="22" s="1"/>
  <c r="U286" i="22" s="1"/>
  <c r="V275" i="22" s="1"/>
  <c r="V276" i="22" s="1"/>
  <c r="V277" i="22" s="1"/>
  <c r="V278" i="22" s="1"/>
  <c r="V279" i="22" s="1"/>
  <c r="V280" i="22" s="1"/>
  <c r="V281" i="22" s="1"/>
  <c r="V282" i="22" s="1"/>
  <c r="V283" i="22" s="1"/>
  <c r="V284" i="22" s="1"/>
  <c r="V285" i="22" s="1"/>
  <c r="V286" i="22" s="1"/>
  <c r="W275" i="22" s="1"/>
  <c r="W276" i="22" s="1"/>
  <c r="W277" i="22" s="1"/>
  <c r="W278" i="22" s="1"/>
  <c r="W279" i="22" s="1"/>
  <c r="W280" i="22" s="1"/>
  <c r="W354" i="22"/>
  <c r="W182" i="22"/>
  <c r="W345" i="22"/>
  <c r="C14" i="23"/>
  <c r="V10" i="22"/>
  <c r="V119" i="22" s="1"/>
  <c r="U115" i="22"/>
  <c r="T13" i="22"/>
  <c r="T122" i="22" s="1"/>
  <c r="R128" i="22"/>
  <c r="K12" i="16"/>
  <c r="N329" i="22"/>
  <c r="N330" i="22" s="1"/>
  <c r="N331" i="22" s="1"/>
  <c r="N332" i="22" s="1"/>
  <c r="N333" i="22" s="1"/>
  <c r="N334" i="22" s="1"/>
  <c r="N335" i="22" s="1"/>
  <c r="N336" i="22" s="1"/>
  <c r="O325" i="22" s="1"/>
  <c r="O326" i="22" s="1"/>
  <c r="O327" i="22" s="1"/>
  <c r="O328" i="22" s="1"/>
  <c r="O329" i="22" s="1"/>
  <c r="O330" i="22" s="1"/>
  <c r="O331" i="22" s="1"/>
  <c r="O332" i="22" s="1"/>
  <c r="O333" i="22" s="1"/>
  <c r="O334" i="22" s="1"/>
  <c r="O335" i="22" s="1"/>
  <c r="O336" i="22" s="1"/>
  <c r="P325" i="22" s="1"/>
  <c r="P326" i="22" s="1"/>
  <c r="P327" i="22" s="1"/>
  <c r="P328" i="22" s="1"/>
  <c r="P329" i="22" s="1"/>
  <c r="P330" i="22" s="1"/>
  <c r="P331" i="22" s="1"/>
  <c r="P332" i="22" s="1"/>
  <c r="P333" i="22" s="1"/>
  <c r="P334" i="22" s="1"/>
  <c r="P335" i="22" s="1"/>
  <c r="P336" i="22" s="1"/>
  <c r="Q325" i="22" s="1"/>
  <c r="Q326" i="22" s="1"/>
  <c r="Q327" i="22" s="1"/>
  <c r="Q328" i="22" s="1"/>
  <c r="Q329" i="22" s="1"/>
  <c r="Q330" i="22" s="1"/>
  <c r="Q331" i="22" s="1"/>
  <c r="Q332" i="22" s="1"/>
  <c r="Q333" i="22" s="1"/>
  <c r="Q334" i="22" s="1"/>
  <c r="Q335" i="22" s="1"/>
  <c r="Q336" i="22" s="1"/>
  <c r="R325" i="22" s="1"/>
  <c r="R326" i="22" s="1"/>
  <c r="R327" i="22" s="1"/>
  <c r="R328" i="22" s="1"/>
  <c r="R329" i="22" s="1"/>
  <c r="R330" i="22" s="1"/>
  <c r="R331" i="22" s="1"/>
  <c r="R332" i="22" s="1"/>
  <c r="R333" i="22" s="1"/>
  <c r="R334" i="22" s="1"/>
  <c r="R335" i="22" s="1"/>
  <c r="R336" i="22" s="1"/>
  <c r="S325" i="22" s="1"/>
  <c r="S326" i="22" s="1"/>
  <c r="S327" i="22" s="1"/>
  <c r="S328" i="22" s="1"/>
  <c r="S329" i="22" s="1"/>
  <c r="S330" i="22" s="1"/>
  <c r="S331" i="22" s="1"/>
  <c r="S332" i="22" s="1"/>
  <c r="S333" i="22" s="1"/>
  <c r="S334" i="22" s="1"/>
  <c r="S335" i="22" s="1"/>
  <c r="S336" i="22" s="1"/>
  <c r="T325" i="22" s="1"/>
  <c r="T326" i="22" s="1"/>
  <c r="T327" i="22" s="1"/>
  <c r="T328" i="22" s="1"/>
  <c r="T329" i="22" s="1"/>
  <c r="T330" i="22" s="1"/>
  <c r="T331" i="22" s="1"/>
  <c r="T332" i="22" s="1"/>
  <c r="T333" i="22" s="1"/>
  <c r="T334" i="22" s="1"/>
  <c r="T335" i="22" s="1"/>
  <c r="T336" i="22" s="1"/>
  <c r="U325" i="22" s="1"/>
  <c r="U326" i="22" s="1"/>
  <c r="U327" i="22" s="1"/>
  <c r="U328" i="22" s="1"/>
  <c r="U329" i="22" s="1"/>
  <c r="U330" i="22" s="1"/>
  <c r="U331" i="22" s="1"/>
  <c r="U332" i="22" s="1"/>
  <c r="U333" i="22" s="1"/>
  <c r="U334" i="22" s="1"/>
  <c r="U335" i="22" s="1"/>
  <c r="U336" i="22" s="1"/>
  <c r="V325" i="22" s="1"/>
  <c r="V326" i="22" s="1"/>
  <c r="V327" i="22" s="1"/>
  <c r="V328" i="22" s="1"/>
  <c r="V329" i="22" s="1"/>
  <c r="V330" i="22" s="1"/>
  <c r="V331" i="22" s="1"/>
  <c r="V332" i="22" s="1"/>
  <c r="V333" i="22" s="1"/>
  <c r="V334" i="22" s="1"/>
  <c r="V335" i="22" s="1"/>
  <c r="V336" i="22" s="1"/>
  <c r="W325" i="22" s="1"/>
  <c r="W326" i="22" s="1"/>
  <c r="W327" i="22" s="1"/>
  <c r="W328" i="22" s="1"/>
  <c r="S123" i="22"/>
  <c r="P13" i="22"/>
  <c r="P122" i="22" s="1"/>
  <c r="P106" i="22"/>
  <c r="S109" i="22"/>
  <c r="W124" i="22"/>
  <c r="S22" i="19"/>
  <c r="S135" i="22"/>
  <c r="R13" i="22"/>
  <c r="R110" i="22" s="1"/>
  <c r="T102" i="22"/>
  <c r="T101" i="22"/>
  <c r="U127" i="22"/>
  <c r="T22" i="19"/>
  <c r="N157" i="22"/>
  <c r="N158" i="22" s="1"/>
  <c r="N159" i="22" s="1"/>
  <c r="N160" i="22" s="1"/>
  <c r="N161" i="22" s="1"/>
  <c r="N162" i="22" s="1"/>
  <c r="N163" i="22" s="1"/>
  <c r="N164" i="22" s="1"/>
  <c r="O153" i="22" s="1"/>
  <c r="O154" i="22" s="1"/>
  <c r="O155" i="22" s="1"/>
  <c r="O156" i="22" s="1"/>
  <c r="O157" i="22" s="1"/>
  <c r="O158" i="22" s="1"/>
  <c r="O159" i="22" s="1"/>
  <c r="O160" i="22" s="1"/>
  <c r="O161" i="22" s="1"/>
  <c r="O162" i="22" s="1"/>
  <c r="O163" i="22" s="1"/>
  <c r="O164" i="22" s="1"/>
  <c r="P153" i="22" s="1"/>
  <c r="P154" i="22" s="1"/>
  <c r="P155" i="22" s="1"/>
  <c r="P156" i="22" s="1"/>
  <c r="P157" i="22" s="1"/>
  <c r="P158" i="22" s="1"/>
  <c r="P159" i="22" s="1"/>
  <c r="P160" i="22" s="1"/>
  <c r="P161" i="22" s="1"/>
  <c r="P162" i="22" s="1"/>
  <c r="P163" i="22" s="1"/>
  <c r="P164" i="22" s="1"/>
  <c r="Q153" i="22" s="1"/>
  <c r="Q154" i="22" s="1"/>
  <c r="Q155" i="22" s="1"/>
  <c r="Q156" i="22" s="1"/>
  <c r="Q157" i="22" s="1"/>
  <c r="Q158" i="22" s="1"/>
  <c r="Q159" i="22" s="1"/>
  <c r="Q160" i="22" s="1"/>
  <c r="Q161" i="22" s="1"/>
  <c r="Q162" i="22" s="1"/>
  <c r="Q163" i="22" s="1"/>
  <c r="Q164" i="22" s="1"/>
  <c r="R153" i="22" s="1"/>
  <c r="R154" i="22" s="1"/>
  <c r="R155" i="22" s="1"/>
  <c r="R156" i="22" s="1"/>
  <c r="R157" i="22" s="1"/>
  <c r="R158" i="22" s="1"/>
  <c r="R159" i="22" s="1"/>
  <c r="R160" i="22" s="1"/>
  <c r="R161" i="22" s="1"/>
  <c r="R162" i="22" s="1"/>
  <c r="R163" i="22" s="1"/>
  <c r="R164" i="22" s="1"/>
  <c r="S153" i="22" s="1"/>
  <c r="S154" i="22" s="1"/>
  <c r="S155" i="22" s="1"/>
  <c r="S156" i="22" s="1"/>
  <c r="S157" i="22" s="1"/>
  <c r="S158" i="22" s="1"/>
  <c r="S159" i="22" s="1"/>
  <c r="S160" i="22" s="1"/>
  <c r="S161" i="22" s="1"/>
  <c r="S162" i="22" s="1"/>
  <c r="S163" i="22" s="1"/>
  <c r="S164" i="22" s="1"/>
  <c r="T153" i="22" s="1"/>
  <c r="T154" i="22" s="1"/>
  <c r="T155" i="22" s="1"/>
  <c r="T156" i="22" s="1"/>
  <c r="T157" i="22" s="1"/>
  <c r="T158" i="22" s="1"/>
  <c r="T159" i="22" s="1"/>
  <c r="T160" i="22" s="1"/>
  <c r="T161" i="22" s="1"/>
  <c r="T162" i="22" s="1"/>
  <c r="T163" i="22" s="1"/>
  <c r="T164" i="22" s="1"/>
  <c r="U153" i="22" s="1"/>
  <c r="U154" i="22" s="1"/>
  <c r="U155" i="22" s="1"/>
  <c r="U156" i="22" s="1"/>
  <c r="U157" i="22" s="1"/>
  <c r="U158" i="22" s="1"/>
  <c r="U159" i="22" s="1"/>
  <c r="U160" i="22" s="1"/>
  <c r="U161" i="22" s="1"/>
  <c r="U162" i="22" s="1"/>
  <c r="U163" i="22" s="1"/>
  <c r="U164" i="22" s="1"/>
  <c r="V153" i="22" s="1"/>
  <c r="V154" i="22" s="1"/>
  <c r="V155" i="22" s="1"/>
  <c r="V156" i="22" s="1"/>
  <c r="V157" i="22" s="1"/>
  <c r="V158" i="22" s="1"/>
  <c r="V159" i="22" s="1"/>
  <c r="V160" i="22" s="1"/>
  <c r="V161" i="22" s="1"/>
  <c r="V162" i="22" s="1"/>
  <c r="V163" i="22" s="1"/>
  <c r="V164" i="22" s="1"/>
  <c r="W153" i="22" s="1"/>
  <c r="W154" i="22" s="1"/>
  <c r="W155" i="22" s="1"/>
  <c r="P22" i="19"/>
  <c r="N243" i="22"/>
  <c r="N244" i="22" s="1"/>
  <c r="N245" i="22" s="1"/>
  <c r="N246" i="22" s="1"/>
  <c r="N247" i="22" s="1"/>
  <c r="N248" i="22" s="1"/>
  <c r="N249" i="22" s="1"/>
  <c r="N250" i="22" s="1"/>
  <c r="O239" i="22" s="1"/>
  <c r="O240" i="22" s="1"/>
  <c r="O241" i="22" s="1"/>
  <c r="O242" i="22" s="1"/>
  <c r="O243" i="22" s="1"/>
  <c r="O244" i="22" s="1"/>
  <c r="O245" i="22" s="1"/>
  <c r="O246" i="22" s="1"/>
  <c r="O247" i="22" s="1"/>
  <c r="O248" i="22" s="1"/>
  <c r="O249" i="22" s="1"/>
  <c r="O250" i="22" s="1"/>
  <c r="P239" i="22" s="1"/>
  <c r="P240" i="22" s="1"/>
  <c r="P241" i="22" s="1"/>
  <c r="P242" i="22" s="1"/>
  <c r="P243" i="22" s="1"/>
  <c r="P244" i="22" s="1"/>
  <c r="P245" i="22" s="1"/>
  <c r="P246" i="22" s="1"/>
  <c r="P247" i="22" s="1"/>
  <c r="P248" i="22" s="1"/>
  <c r="P249" i="22" s="1"/>
  <c r="P250" i="22" s="1"/>
  <c r="Q239" i="22" s="1"/>
  <c r="Q240" i="22" s="1"/>
  <c r="Q241" i="22" s="1"/>
  <c r="Q242" i="22" s="1"/>
  <c r="Q243" i="22" s="1"/>
  <c r="Q244" i="22" s="1"/>
  <c r="Q245" i="22" s="1"/>
  <c r="Q246" i="22" s="1"/>
  <c r="Q247" i="22" s="1"/>
  <c r="Q248" i="22" s="1"/>
  <c r="Q249" i="22" s="1"/>
  <c r="Q250" i="22" s="1"/>
  <c r="R239" i="22" s="1"/>
  <c r="R240" i="22" s="1"/>
  <c r="R241" i="22" s="1"/>
  <c r="R242" i="22" s="1"/>
  <c r="R243" i="22" s="1"/>
  <c r="R244" i="22" s="1"/>
  <c r="R245" i="22" s="1"/>
  <c r="R246" i="22" s="1"/>
  <c r="R247" i="22" s="1"/>
  <c r="R248" i="22" s="1"/>
  <c r="R249" i="22" s="1"/>
  <c r="R250" i="22" s="1"/>
  <c r="S239" i="22" s="1"/>
  <c r="S240" i="22" s="1"/>
  <c r="S241" i="22" s="1"/>
  <c r="S242" i="22" s="1"/>
  <c r="S243" i="22" s="1"/>
  <c r="S244" i="22" s="1"/>
  <c r="S245" i="22" s="1"/>
  <c r="S246" i="22" s="1"/>
  <c r="S247" i="22" s="1"/>
  <c r="S248" i="22" s="1"/>
  <c r="S249" i="22" s="1"/>
  <c r="S250" i="22" s="1"/>
  <c r="T239" i="22" s="1"/>
  <c r="T240" i="22" s="1"/>
  <c r="T241" i="22" s="1"/>
  <c r="T242" i="22" s="1"/>
  <c r="T243" i="22" s="1"/>
  <c r="T244" i="22" s="1"/>
  <c r="T245" i="22" s="1"/>
  <c r="T246" i="22" s="1"/>
  <c r="T247" i="22" s="1"/>
  <c r="T248" i="22" s="1"/>
  <c r="T249" i="22" s="1"/>
  <c r="T250" i="22" s="1"/>
  <c r="U239" i="22" s="1"/>
  <c r="U240" i="22" s="1"/>
  <c r="U241" i="22" s="1"/>
  <c r="U242" i="22" s="1"/>
  <c r="U243" i="22" s="1"/>
  <c r="U244" i="22" s="1"/>
  <c r="U245" i="22" s="1"/>
  <c r="U246" i="22" s="1"/>
  <c r="U247" i="22" s="1"/>
  <c r="U248" i="22" s="1"/>
  <c r="U249" i="22" s="1"/>
  <c r="U250" i="22" s="1"/>
  <c r="V239" i="22" s="1"/>
  <c r="V240" i="22" s="1"/>
  <c r="V241" i="22" s="1"/>
  <c r="V242" i="22" s="1"/>
  <c r="V243" i="22" s="1"/>
  <c r="V244" i="22" s="1"/>
  <c r="V245" i="22" s="1"/>
  <c r="V246" i="22" s="1"/>
  <c r="V247" i="22" s="1"/>
  <c r="V248" i="22" s="1"/>
  <c r="V249" i="22" s="1"/>
  <c r="V250" i="22" s="1"/>
  <c r="W239" i="22" s="1"/>
  <c r="W240" i="22" s="1"/>
  <c r="W241" i="22" s="1"/>
  <c r="W242" i="22" s="1"/>
  <c r="R22" i="19"/>
  <c r="C55" i="16"/>
  <c r="C56" i="16" s="1"/>
  <c r="C57" i="16" s="1"/>
  <c r="C58" i="16" s="1"/>
  <c r="C59" i="16" s="1"/>
  <c r="C60" i="16" s="1"/>
  <c r="C61" i="16" s="1"/>
  <c r="C62" i="16" s="1"/>
  <c r="D51" i="16" s="1"/>
  <c r="D52" i="16" s="1"/>
  <c r="D53" i="16" s="1"/>
  <c r="D54" i="16" s="1"/>
  <c r="D55" i="16" s="1"/>
  <c r="D56" i="16" s="1"/>
  <c r="D57" i="16" s="1"/>
  <c r="D58" i="16" s="1"/>
  <c r="D59" i="16" s="1"/>
  <c r="D60" i="16" s="1"/>
  <c r="D61" i="16" s="1"/>
  <c r="D62" i="16" s="1"/>
  <c r="E51" i="16" s="1"/>
  <c r="E52" i="16" s="1"/>
  <c r="E53" i="16" s="1"/>
  <c r="E54" i="16" s="1"/>
  <c r="E55" i="16" s="1"/>
  <c r="E56" i="16" s="1"/>
  <c r="E57" i="16" s="1"/>
  <c r="E58" i="16" s="1"/>
  <c r="E59" i="16" s="1"/>
  <c r="E60" i="16" s="1"/>
  <c r="E61" i="16" s="1"/>
  <c r="E62" i="16" s="1"/>
  <c r="F51" i="16" s="1"/>
  <c r="F52" i="16" s="1"/>
  <c r="F53" i="16" s="1"/>
  <c r="F54" i="16" s="1"/>
  <c r="F55" i="16" s="1"/>
  <c r="F56" i="16" s="1"/>
  <c r="F57" i="16" s="1"/>
  <c r="F58" i="16" s="1"/>
  <c r="F59" i="16" s="1"/>
  <c r="F60" i="16" s="1"/>
  <c r="F61" i="16" s="1"/>
  <c r="F62" i="16" s="1"/>
  <c r="G51" i="16" s="1"/>
  <c r="G52" i="16" s="1"/>
  <c r="G53" i="16" s="1"/>
  <c r="G54" i="16" s="1"/>
  <c r="G55" i="16" s="1"/>
  <c r="G56" i="16" s="1"/>
  <c r="G57" i="16" s="1"/>
  <c r="G58" i="16" s="1"/>
  <c r="G59" i="16" s="1"/>
  <c r="G60" i="16" s="1"/>
  <c r="G61" i="16" s="1"/>
  <c r="G62" i="16" s="1"/>
  <c r="H51" i="16" s="1"/>
  <c r="H52" i="16" s="1"/>
  <c r="H53" i="16" s="1"/>
  <c r="H54" i="16" s="1"/>
  <c r="H55" i="16" s="1"/>
  <c r="H56" i="16" s="1"/>
  <c r="H57" i="16" s="1"/>
  <c r="H58" i="16" s="1"/>
  <c r="H59" i="16" s="1"/>
  <c r="H60" i="16" s="1"/>
  <c r="H61" i="16" s="1"/>
  <c r="H62" i="16" s="1"/>
  <c r="I51" i="16" s="1"/>
  <c r="I52" i="16" s="1"/>
  <c r="I53" i="16" s="1"/>
  <c r="I54" i="16" s="1"/>
  <c r="I55" i="16" s="1"/>
  <c r="I56" i="16" s="1"/>
  <c r="I57" i="16" s="1"/>
  <c r="I58" i="16" s="1"/>
  <c r="I59" i="16" s="1"/>
  <c r="I60" i="16" s="1"/>
  <c r="I61" i="16" s="1"/>
  <c r="I62" i="16" s="1"/>
  <c r="J51" i="16" s="1"/>
  <c r="J52" i="16" s="1"/>
  <c r="J53" i="16" s="1"/>
  <c r="J54" i="16" s="1"/>
  <c r="J55" i="16" s="1"/>
  <c r="J56" i="16" s="1"/>
  <c r="J57" i="16" s="1"/>
  <c r="J58" i="16" s="1"/>
  <c r="J59" i="16" s="1"/>
  <c r="J60" i="16" s="1"/>
  <c r="J61" i="16" s="1"/>
  <c r="J62" i="16" s="1"/>
  <c r="K51" i="16" s="1"/>
  <c r="K52" i="16" s="1"/>
  <c r="K53" i="16" s="1"/>
  <c r="K54" i="16" s="1"/>
  <c r="K55" i="16" s="1"/>
  <c r="K56" i="16" s="1"/>
  <c r="K57" i="16" s="1"/>
  <c r="K58" i="16" s="1"/>
  <c r="K59" i="16" s="1"/>
  <c r="K60" i="16" s="1"/>
  <c r="K61" i="16" s="1"/>
  <c r="K62" i="16" s="1"/>
  <c r="L51" i="16" s="1"/>
  <c r="L52" i="16" s="1"/>
  <c r="L53" i="16" s="1"/>
  <c r="L54" i="16" s="1"/>
  <c r="K22" i="19"/>
  <c r="V22" i="19" s="1"/>
  <c r="T118" i="22"/>
  <c r="S106" i="22"/>
  <c r="F36" i="19"/>
  <c r="G36" i="19" s="1"/>
  <c r="T125" i="22"/>
  <c r="R116" i="22"/>
  <c r="N106" i="22"/>
  <c r="S118" i="22"/>
  <c r="Q127" i="22"/>
  <c r="N130" i="22"/>
  <c r="S121" i="22"/>
  <c r="P118" i="22"/>
  <c r="Q103" i="22"/>
  <c r="R100" i="22"/>
  <c r="K40" i="19"/>
  <c r="V40" i="19" s="1"/>
  <c r="S40" i="19"/>
  <c r="U22" i="19"/>
  <c r="Q40" i="19"/>
  <c r="O40" i="19"/>
  <c r="N40" i="19"/>
  <c r="T40" i="19"/>
  <c r="P40" i="19"/>
  <c r="U40" i="19"/>
  <c r="Q22" i="19"/>
  <c r="N22" i="19"/>
  <c r="T402" i="22"/>
  <c r="N401" i="22"/>
  <c r="R124" i="22"/>
  <c r="T106" i="22"/>
  <c r="K83" i="1"/>
  <c r="T8" i="22" s="1"/>
  <c r="T105" i="22" s="1"/>
  <c r="N133" i="22"/>
  <c r="N230" i="22"/>
  <c r="N231" i="22" s="1"/>
  <c r="N232" i="22" s="1"/>
  <c r="N233" i="22" s="1"/>
  <c r="N234" i="22" s="1"/>
  <c r="N235" i="22" s="1"/>
  <c r="N236" i="22" s="1"/>
  <c r="N237" i="22" s="1"/>
  <c r="N238" i="22" s="1"/>
  <c r="O227" i="22" s="1"/>
  <c r="P399" i="22"/>
  <c r="N407" i="22"/>
  <c r="N109" i="22"/>
  <c r="V405" i="22"/>
  <c r="T126" i="22"/>
  <c r="R115" i="22"/>
  <c r="R103" i="22"/>
  <c r="H48" i="19"/>
  <c r="N387" i="22"/>
  <c r="T408" i="22"/>
  <c r="R408" i="22"/>
  <c r="T124" i="22"/>
  <c r="R117" i="22"/>
  <c r="T100" i="22"/>
  <c r="F48" i="19"/>
  <c r="R108" i="22"/>
  <c r="O121" i="22"/>
  <c r="V124" i="22"/>
  <c r="E48" i="19"/>
  <c r="V100" i="22"/>
  <c r="K71" i="1"/>
  <c r="S8" i="22" s="1"/>
  <c r="S129" i="22" s="1"/>
  <c r="Q123" i="22"/>
  <c r="Q135" i="22"/>
  <c r="Q399" i="22"/>
  <c r="R132" i="22"/>
  <c r="O133" i="22"/>
  <c r="S399" i="22"/>
  <c r="E27" i="19"/>
  <c r="F27" i="19" s="1"/>
  <c r="G27" i="19" s="1"/>
  <c r="H27" i="19" s="1"/>
  <c r="I27" i="19" s="1"/>
  <c r="J27" i="19" s="1"/>
  <c r="Q27" i="19" s="1"/>
  <c r="P408" i="22"/>
  <c r="W127" i="22"/>
  <c r="W115" i="22"/>
  <c r="N300" i="22"/>
  <c r="N301" i="22" s="1"/>
  <c r="N302" i="22" s="1"/>
  <c r="E45" i="19"/>
  <c r="F45" i="19" s="1"/>
  <c r="G45" i="19" s="1"/>
  <c r="V114" i="22"/>
  <c r="S402" i="22"/>
  <c r="V126" i="22"/>
  <c r="V133" i="22"/>
  <c r="V109" i="22"/>
  <c r="Q409" i="22"/>
  <c r="J48" i="19"/>
  <c r="Q118" i="22"/>
  <c r="Q109" i="22"/>
  <c r="O402" i="22"/>
  <c r="P407" i="22"/>
  <c r="Q107" i="22"/>
  <c r="S409" i="22"/>
  <c r="K23" i="1"/>
  <c r="O8" i="22" s="1"/>
  <c r="O117" i="22" s="1"/>
  <c r="Q106" i="22"/>
  <c r="Q4" i="22"/>
  <c r="K44" i="1"/>
  <c r="Q5" i="22" s="1"/>
  <c r="U399" i="22"/>
  <c r="N316" i="22"/>
  <c r="N317" i="22" s="1"/>
  <c r="N318" i="22" s="1"/>
  <c r="N319" i="22" s="1"/>
  <c r="N320" i="22" s="1"/>
  <c r="N321" i="22" s="1"/>
  <c r="N322" i="22" s="1"/>
  <c r="N323" i="22" s="1"/>
  <c r="N324" i="22" s="1"/>
  <c r="O313" i="22" s="1"/>
  <c r="N127" i="22"/>
  <c r="N144" i="22"/>
  <c r="N145" i="22" s="1"/>
  <c r="N146" i="22" s="1"/>
  <c r="N147" i="22" s="1"/>
  <c r="N148" i="22" s="1"/>
  <c r="N149" i="22" s="1"/>
  <c r="N150" i="22" s="1"/>
  <c r="N151" i="22" s="1"/>
  <c r="N152" i="22" s="1"/>
  <c r="O141" i="22" s="1"/>
  <c r="N103" i="22"/>
  <c r="N216" i="22" s="1"/>
  <c r="S4" i="22"/>
  <c r="S113" i="22" s="1"/>
  <c r="Q121" i="22"/>
  <c r="R406" i="22"/>
  <c r="R129" i="22"/>
  <c r="R106" i="22"/>
  <c r="R130" i="22"/>
  <c r="P119" i="22"/>
  <c r="P131" i="22"/>
  <c r="P107" i="22"/>
  <c r="U7" i="22"/>
  <c r="U104" i="22" s="1"/>
  <c r="Q119" i="22"/>
  <c r="N410" i="22"/>
  <c r="V134" i="22"/>
  <c r="Q403" i="22"/>
  <c r="N134" i="22"/>
  <c r="N110" i="22"/>
  <c r="N122" i="22"/>
  <c r="Q120" i="22"/>
  <c r="Q132" i="22"/>
  <c r="Q108" i="22"/>
  <c r="D48" i="19"/>
  <c r="D49" i="19" s="1"/>
  <c r="U109" i="22"/>
  <c r="U133" i="22"/>
  <c r="U10" i="22"/>
  <c r="U131" i="22" s="1"/>
  <c r="V127" i="22"/>
  <c r="V110" i="22"/>
  <c r="V115" i="22"/>
  <c r="U405" i="22"/>
  <c r="P103" i="22"/>
  <c r="P127" i="22"/>
  <c r="P115" i="22"/>
  <c r="Q105" i="22"/>
  <c r="Q117" i="22"/>
  <c r="Q129" i="22"/>
  <c r="K20" i="1"/>
  <c r="O5" i="22" s="1"/>
  <c r="O4" i="22"/>
  <c r="N119" i="22"/>
  <c r="N131" i="22"/>
  <c r="N107" i="22"/>
  <c r="O124" i="22"/>
  <c r="O100" i="22"/>
  <c r="O112" i="22"/>
  <c r="H21" i="19"/>
  <c r="G48" i="19"/>
  <c r="P104" i="22"/>
  <c r="P116" i="22"/>
  <c r="P128" i="22"/>
  <c r="K26" i="1"/>
  <c r="O11" i="22" s="1"/>
  <c r="O10" i="22"/>
  <c r="K92" i="1"/>
  <c r="U5" i="22" s="1"/>
  <c r="U114" i="22" s="1"/>
  <c r="O110" i="22"/>
  <c r="O122" i="22"/>
  <c r="O134" i="22"/>
  <c r="P105" i="22"/>
  <c r="P117" i="22"/>
  <c r="P129" i="22"/>
  <c r="I48" i="19"/>
  <c r="O104" i="22"/>
  <c r="O116" i="22"/>
  <c r="O128" i="22"/>
  <c r="O123" i="22"/>
  <c r="O135" i="22"/>
  <c r="O111" i="22"/>
  <c r="P126" i="22"/>
  <c r="P114" i="22"/>
  <c r="P102" i="22"/>
  <c r="F39" i="19"/>
  <c r="P113" i="22"/>
  <c r="P125" i="22"/>
  <c r="P101" i="22"/>
  <c r="N128" i="22"/>
  <c r="N104" i="22"/>
  <c r="N116" i="22"/>
  <c r="P123" i="22"/>
  <c r="P135" i="22"/>
  <c r="P111" i="22"/>
  <c r="H30" i="19"/>
  <c r="N129" i="22"/>
  <c r="N117" i="22"/>
  <c r="N105" i="22"/>
  <c r="O106" i="22"/>
  <c r="O118" i="22"/>
  <c r="O130" i="22"/>
  <c r="W113" i="22"/>
  <c r="W125" i="22"/>
  <c r="T132" i="22"/>
  <c r="T108" i="22"/>
  <c r="T120" i="22"/>
  <c r="S108" i="22"/>
  <c r="S132" i="22"/>
  <c r="S120" i="22"/>
  <c r="S119" i="22"/>
  <c r="S107" i="22"/>
  <c r="S131" i="22"/>
  <c r="T119" i="22"/>
  <c r="T131" i="22"/>
  <c r="T107" i="22"/>
  <c r="U110" i="22"/>
  <c r="U134" i="22"/>
  <c r="U122" i="22"/>
  <c r="V120" i="22"/>
  <c r="V108" i="22"/>
  <c r="V132" i="22"/>
  <c r="U132" i="22"/>
  <c r="U120" i="22"/>
  <c r="U108" i="22"/>
  <c r="W126" i="22"/>
  <c r="W114" i="22"/>
  <c r="V105" i="22"/>
  <c r="V129" i="22"/>
  <c r="V117" i="22"/>
  <c r="U135" i="22"/>
  <c r="U123" i="22"/>
  <c r="U111" i="22"/>
  <c r="T111" i="22"/>
  <c r="T135" i="22"/>
  <c r="T123" i="22"/>
  <c r="U129" i="22"/>
  <c r="U105" i="22"/>
  <c r="U117" i="22"/>
  <c r="S114" i="22"/>
  <c r="S126" i="22"/>
  <c r="S102" i="22"/>
  <c r="V104" i="22"/>
  <c r="V128" i="22"/>
  <c r="V116" i="22"/>
  <c r="R111" i="22"/>
  <c r="R135" i="22"/>
  <c r="R123" i="22"/>
  <c r="R113" i="22"/>
  <c r="R125" i="22"/>
  <c r="R101" i="22"/>
  <c r="T104" i="22"/>
  <c r="T116" i="22"/>
  <c r="T128" i="22"/>
  <c r="R102" i="22"/>
  <c r="R126" i="22"/>
  <c r="R114" i="22"/>
  <c r="S116" i="22"/>
  <c r="S104" i="22"/>
  <c r="S128" i="22"/>
  <c r="U101" i="22"/>
  <c r="U125" i="22"/>
  <c r="U113" i="22"/>
  <c r="W170" i="22"/>
  <c r="N400" i="22"/>
  <c r="N412" i="22" s="1"/>
  <c r="W95" i="22"/>
  <c r="W81" i="22"/>
  <c r="W69" i="22"/>
  <c r="W269" i="22" s="1"/>
  <c r="W60" i="22"/>
  <c r="H121" i="3"/>
  <c r="W46" i="22" s="1"/>
  <c r="W258" i="22" s="1"/>
  <c r="W33" i="22"/>
  <c r="D118" i="2"/>
  <c r="L19" i="16" s="1"/>
  <c r="L43" i="16" s="1"/>
  <c r="W19" i="22" s="1"/>
  <c r="V123" i="22"/>
  <c r="V135" i="22"/>
  <c r="V111" i="22"/>
  <c r="W295" i="22" l="1"/>
  <c r="W367" i="22"/>
  <c r="V400" i="22"/>
  <c r="V131" i="22"/>
  <c r="W346" i="22"/>
  <c r="V107" i="22"/>
  <c r="T134" i="22"/>
  <c r="S408" i="22"/>
  <c r="W381" i="22"/>
  <c r="W209" i="22"/>
  <c r="W281" i="22"/>
  <c r="W195" i="22"/>
  <c r="W183" i="22"/>
  <c r="W355" i="22"/>
  <c r="T110" i="22"/>
  <c r="U402" i="22"/>
  <c r="E49" i="19"/>
  <c r="F49" i="19" s="1"/>
  <c r="G49" i="19" s="1"/>
  <c r="R403" i="22"/>
  <c r="R122" i="22"/>
  <c r="R134" i="22"/>
  <c r="P134" i="22"/>
  <c r="P110" i="22"/>
  <c r="S410" i="22"/>
  <c r="P405" i="22"/>
  <c r="T401" i="22"/>
  <c r="S405" i="22"/>
  <c r="T129" i="22"/>
  <c r="T400" i="22"/>
  <c r="T405" i="22"/>
  <c r="W156" i="22"/>
  <c r="W157" i="22" s="1"/>
  <c r="C12" i="23"/>
  <c r="S117" i="22"/>
  <c r="S105" i="22"/>
  <c r="R399" i="22"/>
  <c r="T117" i="22"/>
  <c r="N405" i="22"/>
  <c r="Q402" i="22"/>
  <c r="T399" i="22"/>
  <c r="R402" i="22"/>
  <c r="R404" i="22"/>
  <c r="R407" i="22"/>
  <c r="Q410" i="22"/>
  <c r="N408" i="22"/>
  <c r="O408" i="22"/>
  <c r="S101" i="22"/>
  <c r="N388" i="22"/>
  <c r="N389" i="22" s="1"/>
  <c r="N390" i="22" s="1"/>
  <c r="N391" i="22" s="1"/>
  <c r="N392" i="22" s="1"/>
  <c r="N393" i="22" s="1"/>
  <c r="N394" i="22" s="1"/>
  <c r="N395" i="22" s="1"/>
  <c r="N396" i="22" s="1"/>
  <c r="O385" i="22" s="1"/>
  <c r="S125" i="22"/>
  <c r="V399" i="22"/>
  <c r="W116" i="22"/>
  <c r="W128" i="22"/>
  <c r="V401" i="22"/>
  <c r="W243" i="22"/>
  <c r="L55" i="16"/>
  <c r="V408" i="22"/>
  <c r="W329" i="22"/>
  <c r="N303" i="22"/>
  <c r="N304" i="22" s="1"/>
  <c r="N305" i="22" s="1"/>
  <c r="N306" i="22" s="1"/>
  <c r="N307" i="22" s="1"/>
  <c r="N308" i="22" s="1"/>
  <c r="N309" i="22" s="1"/>
  <c r="N310" i="22" s="1"/>
  <c r="O299" i="22" s="1"/>
  <c r="N438" i="22"/>
  <c r="N413" i="22"/>
  <c r="N457" i="22" a="1"/>
  <c r="N457" i="22" s="1"/>
  <c r="N425" i="22"/>
  <c r="O105" i="22"/>
  <c r="Q408" i="22"/>
  <c r="Q405" i="22"/>
  <c r="Q406" i="22"/>
  <c r="O142" i="22"/>
  <c r="O143" i="22" s="1"/>
  <c r="O144" i="22" s="1"/>
  <c r="O145" i="22" s="1"/>
  <c r="O146" i="22" s="1"/>
  <c r="O147" i="22" s="1"/>
  <c r="O148" i="22" s="1"/>
  <c r="O149" i="22" s="1"/>
  <c r="O150" i="22" s="1"/>
  <c r="O151" i="22" s="1"/>
  <c r="O152" i="22" s="1"/>
  <c r="P141" i="22" s="1"/>
  <c r="P142" i="22" s="1"/>
  <c r="P143" i="22" s="1"/>
  <c r="P144" i="22" s="1"/>
  <c r="P145" i="22" s="1"/>
  <c r="P146" i="22" s="1"/>
  <c r="P147" i="22" s="1"/>
  <c r="P148" i="22" s="1"/>
  <c r="P149" i="22" s="1"/>
  <c r="P150" i="22" s="1"/>
  <c r="P151" i="22" s="1"/>
  <c r="P152" i="22" s="1"/>
  <c r="Q141" i="22" s="1"/>
  <c r="Q142" i="22" s="1"/>
  <c r="Q143" i="22" s="1"/>
  <c r="Q144" i="22" s="1"/>
  <c r="Q145" i="22" s="1"/>
  <c r="Q146" i="22" s="1"/>
  <c r="Q147" i="22" s="1"/>
  <c r="Q148" i="22" s="1"/>
  <c r="Q149" i="22" s="1"/>
  <c r="Q150" i="22" s="1"/>
  <c r="Q151" i="22" s="1"/>
  <c r="Q152" i="22" s="1"/>
  <c r="R141" i="22" s="1"/>
  <c r="R142" i="22" s="1"/>
  <c r="R143" i="22" s="1"/>
  <c r="R144" i="22" s="1"/>
  <c r="R145" i="22" s="1"/>
  <c r="R146" i="22" s="1"/>
  <c r="R147" i="22" s="1"/>
  <c r="R148" i="22" s="1"/>
  <c r="R149" i="22" s="1"/>
  <c r="R150" i="22" s="1"/>
  <c r="R151" i="22" s="1"/>
  <c r="R152" i="22" s="1"/>
  <c r="S141" i="22" s="1"/>
  <c r="S142" i="22" s="1"/>
  <c r="S143" i="22" s="1"/>
  <c r="S144" i="22" s="1"/>
  <c r="S145" i="22" s="1"/>
  <c r="S146" i="22" s="1"/>
  <c r="S147" i="22" s="1"/>
  <c r="S148" i="22" s="1"/>
  <c r="S149" i="22" s="1"/>
  <c r="S150" i="22" s="1"/>
  <c r="S151" i="22" s="1"/>
  <c r="S152" i="22" s="1"/>
  <c r="T141" i="22" s="1"/>
  <c r="T142" i="22" s="1"/>
  <c r="T143" i="22" s="1"/>
  <c r="T144" i="22" s="1"/>
  <c r="T145" i="22" s="1"/>
  <c r="T146" i="22" s="1"/>
  <c r="T147" i="22" s="1"/>
  <c r="T148" i="22" s="1"/>
  <c r="T149" i="22" s="1"/>
  <c r="T150" i="22" s="1"/>
  <c r="T151" i="22" s="1"/>
  <c r="T152" i="22" s="1"/>
  <c r="U141" i="22" s="1"/>
  <c r="U142" i="22" s="1"/>
  <c r="U143" i="22" s="1"/>
  <c r="U144" i="22" s="1"/>
  <c r="U145" i="22" s="1"/>
  <c r="U146" i="22" s="1"/>
  <c r="U147" i="22" s="1"/>
  <c r="U148" i="22" s="1"/>
  <c r="U149" i="22" s="1"/>
  <c r="U150" i="22" s="1"/>
  <c r="U151" i="22" s="1"/>
  <c r="U152" i="22" s="1"/>
  <c r="V141" i="22" s="1"/>
  <c r="V142" i="22" s="1"/>
  <c r="V143" i="22" s="1"/>
  <c r="V144" i="22" s="1"/>
  <c r="V145" i="22" s="1"/>
  <c r="V146" i="22" s="1"/>
  <c r="V147" i="22" s="1"/>
  <c r="V148" i="22" s="1"/>
  <c r="V149" i="22" s="1"/>
  <c r="V150" i="22" s="1"/>
  <c r="V151" i="22" s="1"/>
  <c r="V152" i="22" s="1"/>
  <c r="W141" i="22" s="1"/>
  <c r="W142" i="22" s="1"/>
  <c r="W143" i="22" s="1"/>
  <c r="Q407" i="22"/>
  <c r="P406" i="22"/>
  <c r="Q114" i="22"/>
  <c r="Q102" i="22"/>
  <c r="Q126" i="22"/>
  <c r="Q101" i="22"/>
  <c r="Q113" i="22"/>
  <c r="Q125" i="22"/>
  <c r="U116" i="22"/>
  <c r="O129" i="22"/>
  <c r="N402" i="22"/>
  <c r="V402" i="22"/>
  <c r="R405" i="22"/>
  <c r="U128" i="22"/>
  <c r="V409" i="22"/>
  <c r="U102" i="22"/>
  <c r="N409" i="22"/>
  <c r="Q404" i="22"/>
  <c r="U107" i="22"/>
  <c r="U408" i="22"/>
  <c r="S27" i="19"/>
  <c r="T27" i="19"/>
  <c r="U119" i="22"/>
  <c r="O314" i="22"/>
  <c r="O315" i="22" s="1"/>
  <c r="O316" i="22" s="1"/>
  <c r="O317" i="22" s="1"/>
  <c r="O318" i="22" s="1"/>
  <c r="O319" i="22" s="1"/>
  <c r="O320" i="22" s="1"/>
  <c r="O321" i="22" s="1"/>
  <c r="O322" i="22" s="1"/>
  <c r="O323" i="22" s="1"/>
  <c r="O324" i="22" s="1"/>
  <c r="P313" i="22" s="1"/>
  <c r="P314" i="22" s="1"/>
  <c r="P315" i="22" s="1"/>
  <c r="P316" i="22" s="1"/>
  <c r="P317" i="22" s="1"/>
  <c r="P318" i="22" s="1"/>
  <c r="P319" i="22" s="1"/>
  <c r="P320" i="22" s="1"/>
  <c r="P321" i="22" s="1"/>
  <c r="P322" i="22" s="1"/>
  <c r="P323" i="22" s="1"/>
  <c r="P324" i="22" s="1"/>
  <c r="Q313" i="22" s="1"/>
  <c r="Q314" i="22" s="1"/>
  <c r="Q315" i="22" s="1"/>
  <c r="Q316" i="22" s="1"/>
  <c r="Q317" i="22" s="1"/>
  <c r="Q318" i="22" s="1"/>
  <c r="Q319" i="22" s="1"/>
  <c r="Q320" i="22" s="1"/>
  <c r="Q321" i="22" s="1"/>
  <c r="Q322" i="22" s="1"/>
  <c r="Q323" i="22" s="1"/>
  <c r="Q324" i="22" s="1"/>
  <c r="R313" i="22" s="1"/>
  <c r="R314" i="22" s="1"/>
  <c r="R315" i="22" s="1"/>
  <c r="R316" i="22" s="1"/>
  <c r="R317" i="22" s="1"/>
  <c r="R318" i="22" s="1"/>
  <c r="R319" i="22" s="1"/>
  <c r="R320" i="22" s="1"/>
  <c r="R321" i="22" s="1"/>
  <c r="R322" i="22" s="1"/>
  <c r="R323" i="22" s="1"/>
  <c r="R324" i="22" s="1"/>
  <c r="S313" i="22" s="1"/>
  <c r="S314" i="22" s="1"/>
  <c r="S315" i="22" s="1"/>
  <c r="S316" i="22" s="1"/>
  <c r="S317" i="22" s="1"/>
  <c r="S318" i="22" s="1"/>
  <c r="S319" i="22" s="1"/>
  <c r="S320" i="22" s="1"/>
  <c r="S321" i="22" s="1"/>
  <c r="S322" i="22" s="1"/>
  <c r="S323" i="22" s="1"/>
  <c r="S324" i="22" s="1"/>
  <c r="T313" i="22" s="1"/>
  <c r="T314" i="22" s="1"/>
  <c r="T315" i="22" s="1"/>
  <c r="T316" i="22" s="1"/>
  <c r="T317" i="22" s="1"/>
  <c r="T318" i="22" s="1"/>
  <c r="T319" i="22" s="1"/>
  <c r="T320" i="22" s="1"/>
  <c r="T321" i="22" s="1"/>
  <c r="T322" i="22" s="1"/>
  <c r="T323" i="22" s="1"/>
  <c r="T324" i="22" s="1"/>
  <c r="U313" i="22" s="1"/>
  <c r="U314" i="22" s="1"/>
  <c r="U315" i="22" s="1"/>
  <c r="O399" i="22"/>
  <c r="U126" i="22"/>
  <c r="N406" i="22"/>
  <c r="O405" i="22"/>
  <c r="R401" i="22"/>
  <c r="R400" i="22"/>
  <c r="U410" i="22"/>
  <c r="P410" i="22"/>
  <c r="O101" i="22"/>
  <c r="O113" i="22"/>
  <c r="O125" i="22"/>
  <c r="P402" i="22"/>
  <c r="P27" i="19"/>
  <c r="O403" i="22"/>
  <c r="O114" i="22"/>
  <c r="O126" i="22"/>
  <c r="O102" i="22"/>
  <c r="O228" i="22"/>
  <c r="O229" i="22" s="1"/>
  <c r="O230" i="22" s="1"/>
  <c r="O231" i="22" s="1"/>
  <c r="O232" i="22" s="1"/>
  <c r="O233" i="22" s="1"/>
  <c r="O234" i="22" s="1"/>
  <c r="O235" i="22" s="1"/>
  <c r="O236" i="22" s="1"/>
  <c r="O237" i="22" s="1"/>
  <c r="O238" i="22" s="1"/>
  <c r="P227" i="22" s="1"/>
  <c r="P228" i="22" s="1"/>
  <c r="P229" i="22" s="1"/>
  <c r="P230" i="22" s="1"/>
  <c r="P231" i="22" s="1"/>
  <c r="P232" i="22" s="1"/>
  <c r="P233" i="22" s="1"/>
  <c r="P234" i="22" s="1"/>
  <c r="P235" i="22" s="1"/>
  <c r="P236" i="22" s="1"/>
  <c r="P237" i="22" s="1"/>
  <c r="P238" i="22" s="1"/>
  <c r="Q227" i="22" s="1"/>
  <c r="Q228" i="22" s="1"/>
  <c r="Q229" i="22" s="1"/>
  <c r="Q230" i="22" s="1"/>
  <c r="Q231" i="22" s="1"/>
  <c r="Q232" i="22" s="1"/>
  <c r="Q233" i="22" s="1"/>
  <c r="Q234" i="22" s="1"/>
  <c r="Q235" i="22" s="1"/>
  <c r="Q236" i="22" s="1"/>
  <c r="Q237" i="22" s="1"/>
  <c r="Q238" i="22" s="1"/>
  <c r="R227" i="22" s="1"/>
  <c r="R228" i="22" s="1"/>
  <c r="R229" i="22" s="1"/>
  <c r="R230" i="22" s="1"/>
  <c r="R231" i="22" s="1"/>
  <c r="R232" i="22" s="1"/>
  <c r="R233" i="22" s="1"/>
  <c r="R234" i="22" s="1"/>
  <c r="R235" i="22" s="1"/>
  <c r="R236" i="22" s="1"/>
  <c r="R237" i="22" s="1"/>
  <c r="R238" i="22" s="1"/>
  <c r="S227" i="22" s="1"/>
  <c r="S228" i="22" s="1"/>
  <c r="S229" i="22" s="1"/>
  <c r="S230" i="22" s="1"/>
  <c r="S231" i="22" s="1"/>
  <c r="S232" i="22" s="1"/>
  <c r="S233" i="22" s="1"/>
  <c r="S234" i="22" s="1"/>
  <c r="S235" i="22" s="1"/>
  <c r="S236" i="22" s="1"/>
  <c r="S237" i="22" s="1"/>
  <c r="S238" i="22" s="1"/>
  <c r="T227" i="22" s="1"/>
  <c r="T228" i="22" s="1"/>
  <c r="T229" i="22" s="1"/>
  <c r="T230" i="22" s="1"/>
  <c r="T231" i="22" s="1"/>
  <c r="T232" i="22" s="1"/>
  <c r="T233" i="22" s="1"/>
  <c r="T234" i="22" s="1"/>
  <c r="T235" i="22" s="1"/>
  <c r="T236" i="22" s="1"/>
  <c r="T237" i="22" s="1"/>
  <c r="T238" i="22" s="1"/>
  <c r="U227" i="22" s="1"/>
  <c r="U228" i="22" s="1"/>
  <c r="U229" i="22" s="1"/>
  <c r="U230" i="22" s="1"/>
  <c r="U231" i="22" s="1"/>
  <c r="U232" i="22" s="1"/>
  <c r="U233" i="22" s="1"/>
  <c r="U234" i="22" s="1"/>
  <c r="U235" i="22" s="1"/>
  <c r="U236" i="22" s="1"/>
  <c r="U237" i="22" s="1"/>
  <c r="U238" i="22" s="1"/>
  <c r="V227" i="22" s="1"/>
  <c r="V228" i="22" s="1"/>
  <c r="V229" i="22" s="1"/>
  <c r="V230" i="22" s="1"/>
  <c r="V231" i="22" s="1"/>
  <c r="V232" i="22" s="1"/>
  <c r="V233" i="22" s="1"/>
  <c r="V234" i="22" s="1"/>
  <c r="V235" i="22" s="1"/>
  <c r="V236" i="22" s="1"/>
  <c r="V237" i="22" s="1"/>
  <c r="V238" i="22" s="1"/>
  <c r="W227" i="22" s="1"/>
  <c r="W228" i="22" s="1"/>
  <c r="W229" i="22" s="1"/>
  <c r="W230" i="22" s="1"/>
  <c r="W231" i="22" s="1"/>
  <c r="W232" i="22" s="1"/>
  <c r="W233" i="22" s="1"/>
  <c r="W234" i="22" s="1"/>
  <c r="W235" i="22" s="1"/>
  <c r="W236" i="22" s="1"/>
  <c r="W237" i="22" s="1"/>
  <c r="W238" i="22" s="1"/>
  <c r="X227" i="22" s="1"/>
  <c r="X228" i="22" s="1"/>
  <c r="X229" i="22" s="1"/>
  <c r="X230" i="22" s="1"/>
  <c r="X231" i="22" s="1"/>
  <c r="X232" i="22" s="1"/>
  <c r="X233" i="22" s="1"/>
  <c r="X234" i="22" s="1"/>
  <c r="X235" i="22" s="1"/>
  <c r="X236" i="22" s="1"/>
  <c r="X237" i="22" s="1"/>
  <c r="X238" i="22" s="1"/>
  <c r="Y227" i="22" s="1"/>
  <c r="Y228" i="22" s="1"/>
  <c r="Y229" i="22" s="1"/>
  <c r="Y230" i="22" s="1"/>
  <c r="Y231" i="22" s="1"/>
  <c r="Y232" i="22" s="1"/>
  <c r="Y233" i="22" s="1"/>
  <c r="Y234" i="22" s="1"/>
  <c r="Y235" i="22" s="1"/>
  <c r="Y236" i="22" s="1"/>
  <c r="Y237" i="22" s="1"/>
  <c r="Y238" i="22" s="1"/>
  <c r="H36" i="19"/>
  <c r="N27" i="19"/>
  <c r="U407" i="22"/>
  <c r="P400" i="22"/>
  <c r="P401" i="22"/>
  <c r="H45" i="19"/>
  <c r="O107" i="22"/>
  <c r="O131" i="22"/>
  <c r="O119" i="22"/>
  <c r="O120" i="22"/>
  <c r="O132" i="22"/>
  <c r="O108" i="22"/>
  <c r="I21" i="19"/>
  <c r="R27" i="19"/>
  <c r="U400" i="22"/>
  <c r="G39" i="19"/>
  <c r="O410" i="22"/>
  <c r="O409" i="22"/>
  <c r="U27" i="19"/>
  <c r="N404" i="22"/>
  <c r="P403" i="22"/>
  <c r="O27" i="19"/>
  <c r="N403" i="22"/>
  <c r="P404" i="22"/>
  <c r="I30" i="19"/>
  <c r="N217" i="22"/>
  <c r="N218" i="22" s="1"/>
  <c r="N219" i="22" s="1"/>
  <c r="N220" i="22" s="1"/>
  <c r="N221" i="22" s="1"/>
  <c r="N222" i="22" s="1"/>
  <c r="N223" i="22" s="1"/>
  <c r="N224" i="22" s="1"/>
  <c r="O213" i="22" s="1"/>
  <c r="S406" i="22"/>
  <c r="V404" i="22"/>
  <c r="U409" i="22"/>
  <c r="T407" i="22"/>
  <c r="T403" i="22"/>
  <c r="S401" i="22"/>
  <c r="T406" i="22"/>
  <c r="S407" i="22"/>
  <c r="R410" i="22"/>
  <c r="T410" i="22"/>
  <c r="V403" i="22"/>
  <c r="U404" i="22"/>
  <c r="S403" i="22"/>
  <c r="V407" i="22"/>
  <c r="W171" i="22"/>
  <c r="W96" i="22"/>
  <c r="W82" i="22"/>
  <c r="W70" i="22"/>
  <c r="W270" i="22" s="1"/>
  <c r="W61" i="22"/>
  <c r="W62" i="22"/>
  <c r="C124" i="4"/>
  <c r="R8" i="4" s="1"/>
  <c r="R9" i="4" s="1"/>
  <c r="H122" i="3"/>
  <c r="W47" i="22" s="1"/>
  <c r="W259" i="22" s="1"/>
  <c r="W34" i="22"/>
  <c r="D119" i="2"/>
  <c r="L20" i="16" s="1"/>
  <c r="L44" i="16" s="1"/>
  <c r="W20" i="22" s="1"/>
  <c r="V410" i="22"/>
  <c r="W100" i="22"/>
  <c r="W399" i="22" s="1"/>
  <c r="W347" i="22" l="1"/>
  <c r="W348" i="22" s="1"/>
  <c r="X337" i="22" s="1"/>
  <c r="X338" i="22" s="1"/>
  <c r="X339" i="22" s="1"/>
  <c r="X340" i="22" s="1"/>
  <c r="X341" i="22" s="1"/>
  <c r="X342" i="22" s="1"/>
  <c r="W368" i="22"/>
  <c r="V406" i="22"/>
  <c r="T409" i="22"/>
  <c r="T404" i="22"/>
  <c r="W196" i="22"/>
  <c r="W282" i="22"/>
  <c r="W356" i="22"/>
  <c r="W184" i="22"/>
  <c r="R409" i="22"/>
  <c r="P409" i="22"/>
  <c r="S404" i="22"/>
  <c r="O214" i="22"/>
  <c r="O215" i="22" s="1"/>
  <c r="O216" i="22" s="1"/>
  <c r="O217" i="22" s="1"/>
  <c r="O218" i="22" s="1"/>
  <c r="O219" i="22" s="1"/>
  <c r="O220" i="22" s="1"/>
  <c r="O221" i="22" s="1"/>
  <c r="O222" i="22" s="1"/>
  <c r="O223" i="22" s="1"/>
  <c r="O224" i="22" s="1"/>
  <c r="P213" i="22" s="1"/>
  <c r="P214" i="22" s="1"/>
  <c r="P215" i="22" s="1"/>
  <c r="P216" i="22" s="1"/>
  <c r="P217" i="22" s="1"/>
  <c r="P218" i="22" s="1"/>
  <c r="P219" i="22" s="1"/>
  <c r="P220" i="22" s="1"/>
  <c r="P221" i="22" s="1"/>
  <c r="P222" i="22" s="1"/>
  <c r="P223" i="22" s="1"/>
  <c r="P224" i="22" s="1"/>
  <c r="Q213" i="22" s="1"/>
  <c r="Q214" i="22" s="1"/>
  <c r="Q215" i="22" s="1"/>
  <c r="Q216" i="22" s="1"/>
  <c r="Q217" i="22" s="1"/>
  <c r="Q218" i="22" s="1"/>
  <c r="Q219" i="22" s="1"/>
  <c r="Q220" i="22" s="1"/>
  <c r="Q221" i="22" s="1"/>
  <c r="Q222" i="22" s="1"/>
  <c r="Q223" i="22" s="1"/>
  <c r="Q224" i="22" s="1"/>
  <c r="R213" i="22" s="1"/>
  <c r="R214" i="22" s="1"/>
  <c r="R215" i="22" s="1"/>
  <c r="R216" i="22" s="1"/>
  <c r="R217" i="22" s="1"/>
  <c r="R218" i="22" s="1"/>
  <c r="R219" i="22" s="1"/>
  <c r="R220" i="22" s="1"/>
  <c r="R221" i="22" s="1"/>
  <c r="R222" i="22" s="1"/>
  <c r="R223" i="22" s="1"/>
  <c r="R224" i="22" s="1"/>
  <c r="S213" i="22" s="1"/>
  <c r="S214" i="22" s="1"/>
  <c r="S215" i="22" s="1"/>
  <c r="S216" i="22" s="1"/>
  <c r="S217" i="22" s="1"/>
  <c r="S218" i="22" s="1"/>
  <c r="S219" i="22" s="1"/>
  <c r="S220" i="22" s="1"/>
  <c r="S221" i="22" s="1"/>
  <c r="S222" i="22" s="1"/>
  <c r="S223" i="22" s="1"/>
  <c r="S224" i="22" s="1"/>
  <c r="T213" i="22" s="1"/>
  <c r="T214" i="22" s="1"/>
  <c r="T215" i="22" s="1"/>
  <c r="T216" i="22" s="1"/>
  <c r="T217" i="22" s="1"/>
  <c r="T218" i="22" s="1"/>
  <c r="T219" i="22" s="1"/>
  <c r="T220" i="22" s="1"/>
  <c r="T221" i="22" s="1"/>
  <c r="T222" i="22" s="1"/>
  <c r="T223" i="22" s="1"/>
  <c r="T224" i="22" s="1"/>
  <c r="U213" i="22" s="1"/>
  <c r="U214" i="22" s="1"/>
  <c r="U215" i="22" s="1"/>
  <c r="U216" i="22" s="1"/>
  <c r="U217" i="22" s="1"/>
  <c r="U218" i="22" s="1"/>
  <c r="U219" i="22" s="1"/>
  <c r="U220" i="22" s="1"/>
  <c r="U221" i="22" s="1"/>
  <c r="U222" i="22" s="1"/>
  <c r="U223" i="22" s="1"/>
  <c r="U224" i="22" s="1"/>
  <c r="V213" i="22" s="1"/>
  <c r="V214" i="22" s="1"/>
  <c r="V215" i="22" s="1"/>
  <c r="V216" i="22" s="1"/>
  <c r="V217" i="22" s="1"/>
  <c r="V218" i="22" s="1"/>
  <c r="V219" i="22" s="1"/>
  <c r="V220" i="22" s="1"/>
  <c r="V221" i="22" s="1"/>
  <c r="V222" i="22" s="1"/>
  <c r="V223" i="22" s="1"/>
  <c r="V224" i="22" s="1"/>
  <c r="W213" i="22" s="1"/>
  <c r="U403" i="22"/>
  <c r="S400" i="22"/>
  <c r="O404" i="22"/>
  <c r="W330" i="22"/>
  <c r="W158" i="22"/>
  <c r="L56" i="16"/>
  <c r="W244" i="22"/>
  <c r="W129" i="22"/>
  <c r="W117" i="22"/>
  <c r="N414" i="22"/>
  <c r="N427" i="22" s="1"/>
  <c r="N439" i="22"/>
  <c r="N426" i="22"/>
  <c r="N458" i="22" a="1"/>
  <c r="N458" i="22" s="1"/>
  <c r="U401" i="22"/>
  <c r="Q400" i="22"/>
  <c r="Q401" i="22"/>
  <c r="O300" i="22"/>
  <c r="O301" i="22" s="1"/>
  <c r="O302" i="22" s="1"/>
  <c r="O303" i="22" s="1"/>
  <c r="O304" i="22" s="1"/>
  <c r="O305" i="22" s="1"/>
  <c r="O306" i="22" s="1"/>
  <c r="O307" i="22" s="1"/>
  <c r="O308" i="22" s="1"/>
  <c r="O309" i="22" s="1"/>
  <c r="O310" i="22" s="1"/>
  <c r="P299" i="22" s="1"/>
  <c r="P300" i="22" s="1"/>
  <c r="P301" i="22" s="1"/>
  <c r="P302" i="22" s="1"/>
  <c r="P303" i="22" s="1"/>
  <c r="P304" i="22" s="1"/>
  <c r="P305" i="22" s="1"/>
  <c r="P306" i="22" s="1"/>
  <c r="P307" i="22" s="1"/>
  <c r="P308" i="22" s="1"/>
  <c r="P309" i="22" s="1"/>
  <c r="P310" i="22" s="1"/>
  <c r="Q299" i="22" s="1"/>
  <c r="Q300" i="22" s="1"/>
  <c r="Q301" i="22" s="1"/>
  <c r="Q302" i="22" s="1"/>
  <c r="Q303" i="22" s="1"/>
  <c r="Q304" i="22" s="1"/>
  <c r="Q305" i="22" s="1"/>
  <c r="Q306" i="22" s="1"/>
  <c r="Q307" i="22" s="1"/>
  <c r="Q308" i="22" s="1"/>
  <c r="Q309" i="22" s="1"/>
  <c r="Q310" i="22" s="1"/>
  <c r="R299" i="22" s="1"/>
  <c r="R300" i="22" s="1"/>
  <c r="R301" i="22" s="1"/>
  <c r="R302" i="22" s="1"/>
  <c r="R303" i="22" s="1"/>
  <c r="R304" i="22" s="1"/>
  <c r="R305" i="22" s="1"/>
  <c r="R306" i="22" s="1"/>
  <c r="R307" i="22" s="1"/>
  <c r="R308" i="22" s="1"/>
  <c r="R309" i="22" s="1"/>
  <c r="R310" i="22" s="1"/>
  <c r="S299" i="22" s="1"/>
  <c r="S300" i="22" s="1"/>
  <c r="S301" i="22" s="1"/>
  <c r="S302" i="22" s="1"/>
  <c r="S303" i="22" s="1"/>
  <c r="S304" i="22" s="1"/>
  <c r="S305" i="22" s="1"/>
  <c r="S306" i="22" s="1"/>
  <c r="S307" i="22" s="1"/>
  <c r="S308" i="22" s="1"/>
  <c r="S309" i="22" s="1"/>
  <c r="S310" i="22" s="1"/>
  <c r="T299" i="22" s="1"/>
  <c r="T300" i="22" s="1"/>
  <c r="T301" i="22" s="1"/>
  <c r="T302" i="22" s="1"/>
  <c r="T303" i="22" s="1"/>
  <c r="T304" i="22" s="1"/>
  <c r="T305" i="22" s="1"/>
  <c r="T306" i="22" s="1"/>
  <c r="T307" i="22" s="1"/>
  <c r="T308" i="22" s="1"/>
  <c r="T309" i="22" s="1"/>
  <c r="T310" i="22" s="1"/>
  <c r="U299" i="22" s="1"/>
  <c r="U300" i="22" s="1"/>
  <c r="U301" i="22" s="1"/>
  <c r="U302" i="22" s="1"/>
  <c r="U303" i="22" s="1"/>
  <c r="U304" i="22" s="1"/>
  <c r="U305" i="22" s="1"/>
  <c r="U306" i="22" s="1"/>
  <c r="U307" i="22" s="1"/>
  <c r="U308" i="22" s="1"/>
  <c r="U309" i="22" s="1"/>
  <c r="U310" i="22" s="1"/>
  <c r="V299" i="22" s="1"/>
  <c r="V300" i="22" s="1"/>
  <c r="V301" i="22" s="1"/>
  <c r="V302" i="22" s="1"/>
  <c r="V303" i="22" s="1"/>
  <c r="V304" i="22" s="1"/>
  <c r="V305" i="22" s="1"/>
  <c r="V306" i="22" s="1"/>
  <c r="V307" i="22" s="1"/>
  <c r="V308" i="22" s="1"/>
  <c r="V309" i="22" s="1"/>
  <c r="V310" i="22" s="1"/>
  <c r="W299" i="22" s="1"/>
  <c r="W300" i="22" s="1"/>
  <c r="W301" i="22" s="1"/>
  <c r="W302" i="22" s="1"/>
  <c r="W303" i="22" s="1"/>
  <c r="U406" i="22"/>
  <c r="O401" i="22"/>
  <c r="O386" i="22"/>
  <c r="O387" i="22" s="1"/>
  <c r="O388" i="22" s="1"/>
  <c r="O389" i="22" s="1"/>
  <c r="O390" i="22" s="1"/>
  <c r="O391" i="22" s="1"/>
  <c r="O392" i="22" s="1"/>
  <c r="O393" i="22" s="1"/>
  <c r="O394" i="22" s="1"/>
  <c r="O395" i="22" s="1"/>
  <c r="O396" i="22" s="1"/>
  <c r="P385" i="22" s="1"/>
  <c r="P386" i="22" s="1"/>
  <c r="P387" i="22" s="1"/>
  <c r="P388" i="22" s="1"/>
  <c r="P389" i="22" s="1"/>
  <c r="P390" i="22" s="1"/>
  <c r="P391" i="22" s="1"/>
  <c r="P392" i="22" s="1"/>
  <c r="P393" i="22" s="1"/>
  <c r="P394" i="22" s="1"/>
  <c r="P395" i="22" s="1"/>
  <c r="P396" i="22" s="1"/>
  <c r="Q385" i="22" s="1"/>
  <c r="Q386" i="22" s="1"/>
  <c r="Q387" i="22" s="1"/>
  <c r="Q388" i="22" s="1"/>
  <c r="Q389" i="22" s="1"/>
  <c r="Q390" i="22" s="1"/>
  <c r="Q391" i="22" s="1"/>
  <c r="Q392" i="22" s="1"/>
  <c r="Q393" i="22" s="1"/>
  <c r="Q394" i="22" s="1"/>
  <c r="Q395" i="22" s="1"/>
  <c r="Q396" i="22" s="1"/>
  <c r="R385" i="22" s="1"/>
  <c r="R386" i="22" s="1"/>
  <c r="R387" i="22" s="1"/>
  <c r="R388" i="22" s="1"/>
  <c r="R389" i="22" s="1"/>
  <c r="R390" i="22" s="1"/>
  <c r="R391" i="22" s="1"/>
  <c r="R392" i="22" s="1"/>
  <c r="R393" i="22" s="1"/>
  <c r="R394" i="22" s="1"/>
  <c r="R395" i="22" s="1"/>
  <c r="R396" i="22" s="1"/>
  <c r="S385" i="22" s="1"/>
  <c r="S386" i="22" s="1"/>
  <c r="S387" i="22" s="1"/>
  <c r="S388" i="22" s="1"/>
  <c r="S389" i="22" s="1"/>
  <c r="S390" i="22" s="1"/>
  <c r="S391" i="22" s="1"/>
  <c r="S392" i="22" s="1"/>
  <c r="S393" i="22" s="1"/>
  <c r="S394" i="22" s="1"/>
  <c r="S395" i="22" s="1"/>
  <c r="S396" i="22" s="1"/>
  <c r="T385" i="22" s="1"/>
  <c r="T386" i="22" s="1"/>
  <c r="T387" i="22" s="1"/>
  <c r="T388" i="22" s="1"/>
  <c r="T389" i="22" s="1"/>
  <c r="T390" i="22" s="1"/>
  <c r="T391" i="22" s="1"/>
  <c r="T392" i="22" s="1"/>
  <c r="T393" i="22" s="1"/>
  <c r="T394" i="22" s="1"/>
  <c r="T395" i="22" s="1"/>
  <c r="T396" i="22" s="1"/>
  <c r="U385" i="22" s="1"/>
  <c r="U386" i="22" s="1"/>
  <c r="U387" i="22" s="1"/>
  <c r="U388" i="22" s="1"/>
  <c r="U389" i="22" s="1"/>
  <c r="U390" i="22" s="1"/>
  <c r="U391" i="22" s="1"/>
  <c r="U392" i="22" s="1"/>
  <c r="U393" i="22" s="1"/>
  <c r="U394" i="22" s="1"/>
  <c r="U395" i="22" s="1"/>
  <c r="U396" i="22" s="1"/>
  <c r="V385" i="22" s="1"/>
  <c r="V386" i="22" s="1"/>
  <c r="V387" i="22" s="1"/>
  <c r="V388" i="22" s="1"/>
  <c r="V389" i="22" s="1"/>
  <c r="V390" i="22" s="1"/>
  <c r="V391" i="22" s="1"/>
  <c r="V392" i="22" s="1"/>
  <c r="V393" i="22" s="1"/>
  <c r="V394" i="22" s="1"/>
  <c r="V395" i="22" s="1"/>
  <c r="V396" i="22" s="1"/>
  <c r="W385" i="22" s="1"/>
  <c r="W386" i="22" s="1"/>
  <c r="W387" i="22" s="1"/>
  <c r="W388" i="22" s="1"/>
  <c r="W389" i="22" s="1"/>
  <c r="O400" i="22"/>
  <c r="H49" i="19"/>
  <c r="W144" i="22"/>
  <c r="W145" i="22" s="1"/>
  <c r="W146" i="22" s="1"/>
  <c r="W147" i="22" s="1"/>
  <c r="W148" i="22" s="1"/>
  <c r="W149" i="22" s="1"/>
  <c r="W150" i="22" s="1"/>
  <c r="W151" i="22" s="1"/>
  <c r="W152" i="22" s="1"/>
  <c r="X141" i="22" s="1"/>
  <c r="X142" i="22" s="1"/>
  <c r="X143" i="22" s="1"/>
  <c r="X144" i="22" s="1"/>
  <c r="X145" i="22" s="1"/>
  <c r="X146" i="22" s="1"/>
  <c r="D11" i="23" s="1"/>
  <c r="C11" i="23"/>
  <c r="J21" i="19"/>
  <c r="T21" i="19" s="1"/>
  <c r="O406" i="22"/>
  <c r="U316" i="22"/>
  <c r="U317" i="22" s="1"/>
  <c r="U318" i="22" s="1"/>
  <c r="U319" i="22" s="1"/>
  <c r="U320" i="22" s="1"/>
  <c r="U321" i="22" s="1"/>
  <c r="U322" i="22" s="1"/>
  <c r="U323" i="22" s="1"/>
  <c r="U324" i="22" s="1"/>
  <c r="V313" i="22" s="1"/>
  <c r="V314" i="22" s="1"/>
  <c r="V315" i="22" s="1"/>
  <c r="V316" i="22" s="1"/>
  <c r="V317" i="22" s="1"/>
  <c r="V318" i="22" s="1"/>
  <c r="V319" i="22" s="1"/>
  <c r="V320" i="22" s="1"/>
  <c r="V321" i="22" s="1"/>
  <c r="V322" i="22" s="1"/>
  <c r="V323" i="22" s="1"/>
  <c r="V324" i="22" s="1"/>
  <c r="W313" i="22" s="1"/>
  <c r="W314" i="22" s="1"/>
  <c r="W315" i="22" s="1"/>
  <c r="W316" i="22" s="1"/>
  <c r="W317" i="22" s="1"/>
  <c r="W318" i="22" s="1"/>
  <c r="W319" i="22" s="1"/>
  <c r="W320" i="22" s="1"/>
  <c r="W321" i="22" s="1"/>
  <c r="W322" i="22" s="1"/>
  <c r="W323" i="22" s="1"/>
  <c r="W324" i="22" s="1"/>
  <c r="X313" i="22" s="1"/>
  <c r="X314" i="22" s="1"/>
  <c r="X315" i="22" s="1"/>
  <c r="X316" i="22" s="1"/>
  <c r="X317" i="22" s="1"/>
  <c r="X318" i="22" s="1"/>
  <c r="X319" i="22" s="1"/>
  <c r="X320" i="22" s="1"/>
  <c r="X321" i="22" s="1"/>
  <c r="X322" i="22" s="1"/>
  <c r="X323" i="22" s="1"/>
  <c r="X324" i="22" s="1"/>
  <c r="Y313" i="22" s="1"/>
  <c r="Y314" i="22" s="1"/>
  <c r="Y315" i="22" s="1"/>
  <c r="Y316" i="22" s="1"/>
  <c r="Y317" i="22" s="1"/>
  <c r="Y318" i="22" s="1"/>
  <c r="Y319" i="22" s="1"/>
  <c r="Y320" i="22" s="1"/>
  <c r="Y321" i="22" s="1"/>
  <c r="Y322" i="22" s="1"/>
  <c r="Y323" i="22" s="1"/>
  <c r="Y324" i="22" s="1"/>
  <c r="I45" i="19"/>
  <c r="I36" i="19"/>
  <c r="J30" i="19"/>
  <c r="O407" i="22"/>
  <c r="H39" i="19"/>
  <c r="W210" i="22"/>
  <c r="W382" i="22"/>
  <c r="W296" i="22"/>
  <c r="W172" i="22"/>
  <c r="W98" i="22"/>
  <c r="W97" i="22"/>
  <c r="W83" i="22"/>
  <c r="W71" i="22"/>
  <c r="W271" i="22" s="1"/>
  <c r="W48" i="22"/>
  <c r="W260" i="22" s="1"/>
  <c r="W35" i="22"/>
  <c r="D120" i="2"/>
  <c r="L21" i="16" s="1"/>
  <c r="L45" i="16" s="1"/>
  <c r="W21" i="22" s="1"/>
  <c r="W101" i="22"/>
  <c r="W400" i="22" s="1"/>
  <c r="X343" i="22" l="1"/>
  <c r="X344" i="22" s="1"/>
  <c r="X345" i="22" s="1"/>
  <c r="X346" i="22" s="1"/>
  <c r="X347" i="22" s="1"/>
  <c r="X348" i="22" s="1"/>
  <c r="Y337" i="22" s="1"/>
  <c r="Y338" i="22" s="1"/>
  <c r="Y339" i="22" s="1"/>
  <c r="Y340" i="22" s="1"/>
  <c r="Y341" i="22" s="1"/>
  <c r="Y342" i="22" s="1"/>
  <c r="Y343" i="22" s="1"/>
  <c r="Y344" i="22" s="1"/>
  <c r="Y345" i="22" s="1"/>
  <c r="Y346" i="22" s="1"/>
  <c r="Y347" i="22" s="1"/>
  <c r="Y348" i="22" s="1"/>
  <c r="D15" i="23"/>
  <c r="E15" i="23" s="1"/>
  <c r="F15" i="23" s="1"/>
  <c r="W369" i="22"/>
  <c r="W304" i="22"/>
  <c r="W173" i="22"/>
  <c r="W211" i="22"/>
  <c r="W212" i="22" s="1"/>
  <c r="X201" i="22" s="1"/>
  <c r="X202" i="22" s="1"/>
  <c r="X203" i="22" s="1"/>
  <c r="X204" i="22" s="1"/>
  <c r="X205" i="22" s="1"/>
  <c r="X206" i="22" s="1"/>
  <c r="X207" i="22" s="1"/>
  <c r="X208" i="22" s="1"/>
  <c r="X209" i="22" s="1"/>
  <c r="X210" i="22" s="1"/>
  <c r="X211" i="22" s="1"/>
  <c r="X212" i="22" s="1"/>
  <c r="Y201" i="22" s="1"/>
  <c r="Y202" i="22" s="1"/>
  <c r="Y203" i="22" s="1"/>
  <c r="Y204" i="22" s="1"/>
  <c r="Y205" i="22" s="1"/>
  <c r="Y206" i="22" s="1"/>
  <c r="Y207" i="22" s="1"/>
  <c r="Y208" i="22" s="1"/>
  <c r="Y209" i="22" s="1"/>
  <c r="Y210" i="22" s="1"/>
  <c r="Y211" i="22" s="1"/>
  <c r="Y212" i="22" s="1"/>
  <c r="W283" i="22"/>
  <c r="W197" i="22"/>
  <c r="W185" i="22"/>
  <c r="W357" i="22"/>
  <c r="W390" i="22"/>
  <c r="N459" i="22" a="1"/>
  <c r="N459" i="22" s="1"/>
  <c r="W130" i="22"/>
  <c r="W118" i="22"/>
  <c r="W106" i="22"/>
  <c r="W245" i="22"/>
  <c r="L57" i="16"/>
  <c r="W159" i="22"/>
  <c r="W331" i="22"/>
  <c r="N415" i="22"/>
  <c r="N440" i="22"/>
  <c r="E11" i="23"/>
  <c r="F11" i="23" s="1"/>
  <c r="I39" i="19"/>
  <c r="U21" i="19"/>
  <c r="N21" i="19"/>
  <c r="K21" i="19"/>
  <c r="V21" i="19" s="1"/>
  <c r="O21" i="19"/>
  <c r="Q21" i="19"/>
  <c r="P21" i="19"/>
  <c r="R21" i="19"/>
  <c r="S21" i="19"/>
  <c r="U30" i="19"/>
  <c r="N30" i="19"/>
  <c r="K30" i="19"/>
  <c r="V30" i="19" s="1"/>
  <c r="Q30" i="19"/>
  <c r="O30" i="19"/>
  <c r="P30" i="19"/>
  <c r="R30" i="19"/>
  <c r="S30" i="19"/>
  <c r="T30" i="19"/>
  <c r="I49" i="19"/>
  <c r="J36" i="19"/>
  <c r="J45" i="19"/>
  <c r="T45" i="19" s="1"/>
  <c r="X147" i="22"/>
  <c r="W297" i="22"/>
  <c r="W298" i="22" s="1"/>
  <c r="X287" i="22" s="1"/>
  <c r="X288" i="22" s="1"/>
  <c r="X289" i="22" s="1"/>
  <c r="X290" i="22" s="1"/>
  <c r="X291" i="22" s="1"/>
  <c r="X292" i="22" s="1"/>
  <c r="X293" i="22" s="1"/>
  <c r="X294" i="22" s="1"/>
  <c r="X295" i="22" s="1"/>
  <c r="X296" i="22" s="1"/>
  <c r="X297" i="22" s="1"/>
  <c r="X298" i="22" s="1"/>
  <c r="Y287" i="22" s="1"/>
  <c r="Y288" i="22" s="1"/>
  <c r="Y289" i="22" s="1"/>
  <c r="Y290" i="22" s="1"/>
  <c r="Y291" i="22" s="1"/>
  <c r="Y292" i="22" s="1"/>
  <c r="Y293" i="22" s="1"/>
  <c r="Y294" i="22" s="1"/>
  <c r="Y295" i="22" s="1"/>
  <c r="Y296" i="22" s="1"/>
  <c r="Y297" i="22" s="1"/>
  <c r="Y298" i="22" s="1"/>
  <c r="W383" i="22"/>
  <c r="W384" i="22" s="1"/>
  <c r="X373" i="22" s="1"/>
  <c r="W214" i="22"/>
  <c r="Q5" i="7"/>
  <c r="Q6" i="7" s="1"/>
  <c r="W84" i="22"/>
  <c r="W72" i="22"/>
  <c r="W49" i="22"/>
  <c r="W261" i="22" s="1"/>
  <c r="W50" i="22"/>
  <c r="E125" i="3"/>
  <c r="U7" i="3" s="1"/>
  <c r="U9" i="3" s="1"/>
  <c r="W36" i="22"/>
  <c r="D125" i="3"/>
  <c r="U6" i="3" s="1"/>
  <c r="U8" i="3" s="1"/>
  <c r="D121" i="2"/>
  <c r="L22" i="16" s="1"/>
  <c r="L46" i="16" s="1"/>
  <c r="W22" i="22" s="1"/>
  <c r="W102" i="22"/>
  <c r="W401" i="22" s="1"/>
  <c r="D18" i="23" l="1"/>
  <c r="E18" i="23" s="1"/>
  <c r="F18" i="23" s="1"/>
  <c r="W305" i="22"/>
  <c r="X374" i="22"/>
  <c r="X375" i="22" s="1"/>
  <c r="X376" i="22" s="1"/>
  <c r="W262" i="22"/>
  <c r="X251" i="22" s="1"/>
  <c r="X252" i="22" s="1"/>
  <c r="X253" i="22" s="1"/>
  <c r="X254" i="22" s="1"/>
  <c r="X255" i="22" s="1"/>
  <c r="X256" i="22" s="1"/>
  <c r="X257" i="22" s="1"/>
  <c r="X258" i="22" s="1"/>
  <c r="X259" i="22" s="1"/>
  <c r="X260" i="22" s="1"/>
  <c r="X261" i="22" s="1"/>
  <c r="X262" i="22" s="1"/>
  <c r="Y251" i="22" s="1"/>
  <c r="Y252" i="22" s="1"/>
  <c r="Y253" i="22" s="1"/>
  <c r="Y254" i="22" s="1"/>
  <c r="Y255" i="22" s="1"/>
  <c r="Y256" i="22" s="1"/>
  <c r="Y257" i="22" s="1"/>
  <c r="Y258" i="22" s="1"/>
  <c r="Y259" i="22" s="1"/>
  <c r="Y260" i="22" s="1"/>
  <c r="Y261" i="22" s="1"/>
  <c r="Y262" i="22" s="1"/>
  <c r="D14" i="23"/>
  <c r="E14" i="23" s="1"/>
  <c r="F14" i="23" s="1"/>
  <c r="W391" i="22"/>
  <c r="W405" i="22"/>
  <c r="N460" i="22" a="1"/>
  <c r="N460" i="22" s="1"/>
  <c r="W131" i="22"/>
  <c r="W119" i="22"/>
  <c r="W107" i="22"/>
  <c r="W246" i="22"/>
  <c r="L58" i="16"/>
  <c r="W160" i="22"/>
  <c r="W332" i="22"/>
  <c r="N428" i="22"/>
  <c r="N416" i="22"/>
  <c r="N441" i="22"/>
  <c r="U36" i="19"/>
  <c r="N36" i="19"/>
  <c r="O36" i="19"/>
  <c r="Q36" i="19"/>
  <c r="P36" i="19"/>
  <c r="R36" i="19"/>
  <c r="S36" i="19"/>
  <c r="O45" i="19"/>
  <c r="P45" i="19"/>
  <c r="U45" i="19"/>
  <c r="N45" i="19"/>
  <c r="Q45" i="19"/>
  <c r="R45" i="19"/>
  <c r="S45" i="19"/>
  <c r="T36" i="19"/>
  <c r="J39" i="19"/>
  <c r="J49" i="19"/>
  <c r="T48" i="19" s="1"/>
  <c r="X148" i="22"/>
  <c r="W198" i="22"/>
  <c r="W370" i="22"/>
  <c r="W284" i="22"/>
  <c r="W272" i="22"/>
  <c r="W186" i="22"/>
  <c r="W358" i="22"/>
  <c r="W215" i="22"/>
  <c r="W174" i="22"/>
  <c r="W86" i="22"/>
  <c r="W85" i="22"/>
  <c r="C124" i="6"/>
  <c r="R5" i="6" s="1"/>
  <c r="R6" i="6" s="1"/>
  <c r="W74" i="22"/>
  <c r="W73" i="22"/>
  <c r="C128" i="5"/>
  <c r="Q5" i="5" s="1"/>
  <c r="Q6" i="5" s="1"/>
  <c r="K10" i="19" s="1"/>
  <c r="W37" i="22"/>
  <c r="W38" i="22"/>
  <c r="L23" i="16"/>
  <c r="L47" i="16" s="1"/>
  <c r="W103" i="22"/>
  <c r="W402" i="22" s="1"/>
  <c r="W306" i="22" l="1"/>
  <c r="W273" i="22"/>
  <c r="W274" i="22" s="1"/>
  <c r="X263" i="22" s="1"/>
  <c r="X264" i="22" s="1"/>
  <c r="X265" i="22" s="1"/>
  <c r="X266" i="22" s="1"/>
  <c r="X267" i="22" s="1"/>
  <c r="X268" i="22" s="1"/>
  <c r="X269" i="22" s="1"/>
  <c r="X270" i="22" s="1"/>
  <c r="X271" i="22" s="1"/>
  <c r="X272" i="22" s="1"/>
  <c r="X273" i="22" s="1"/>
  <c r="X274" i="22" s="1"/>
  <c r="Y263" i="22" s="1"/>
  <c r="Y264" i="22" s="1"/>
  <c r="Y265" i="22" s="1"/>
  <c r="Y266" i="22" s="1"/>
  <c r="Y267" i="22" s="1"/>
  <c r="Y268" i="22" s="1"/>
  <c r="Y269" i="22" s="1"/>
  <c r="Y270" i="22" s="1"/>
  <c r="Y271" i="22" s="1"/>
  <c r="Y272" i="22" s="1"/>
  <c r="Y273" i="22" s="1"/>
  <c r="Y274" i="22" s="1"/>
  <c r="W392" i="22"/>
  <c r="L59" i="16"/>
  <c r="W406" i="22"/>
  <c r="N461" i="22" a="1"/>
  <c r="N461" i="22" s="1"/>
  <c r="N429" i="22"/>
  <c r="N442" i="22"/>
  <c r="N417" i="22"/>
  <c r="P48" i="19"/>
  <c r="W48" i="19"/>
  <c r="O48" i="19"/>
  <c r="Q48" i="19"/>
  <c r="N48" i="19"/>
  <c r="U48" i="19"/>
  <c r="R48" i="19"/>
  <c r="S48" i="19"/>
  <c r="N39" i="19"/>
  <c r="U39" i="19"/>
  <c r="O39" i="19"/>
  <c r="K39" i="19"/>
  <c r="V39" i="19" s="1"/>
  <c r="P39" i="19"/>
  <c r="Q39" i="19"/>
  <c r="R39" i="19"/>
  <c r="S39" i="19"/>
  <c r="T39" i="19"/>
  <c r="X149" i="22"/>
  <c r="X377" i="22"/>
  <c r="W285" i="22"/>
  <c r="W286" i="22" s="1"/>
  <c r="X275" i="22" s="1"/>
  <c r="X276" i="22" s="1"/>
  <c r="X277" i="22" s="1"/>
  <c r="X278" i="22" s="1"/>
  <c r="X279" i="22" s="1"/>
  <c r="X280" i="22" s="1"/>
  <c r="X281" i="22" s="1"/>
  <c r="X282" i="22" s="1"/>
  <c r="X283" i="22" s="1"/>
  <c r="X284" i="22" s="1"/>
  <c r="X285" i="22" s="1"/>
  <c r="X286" i="22" s="1"/>
  <c r="Y275" i="22" s="1"/>
  <c r="Y276" i="22" s="1"/>
  <c r="Y277" i="22" s="1"/>
  <c r="Y278" i="22" s="1"/>
  <c r="Y279" i="22" s="1"/>
  <c r="Y280" i="22" s="1"/>
  <c r="Y281" i="22" s="1"/>
  <c r="Y282" i="22" s="1"/>
  <c r="Y283" i="22" s="1"/>
  <c r="Y284" i="22" s="1"/>
  <c r="Y285" i="22" s="1"/>
  <c r="Y286" i="22" s="1"/>
  <c r="W371" i="22"/>
  <c r="W372" i="22" s="1"/>
  <c r="X361" i="22" s="1"/>
  <c r="X362" i="22" s="1"/>
  <c r="X363" i="22" s="1"/>
  <c r="X364" i="22" s="1"/>
  <c r="X365" i="22" s="1"/>
  <c r="X366" i="22" s="1"/>
  <c r="X367" i="22" s="1"/>
  <c r="X368" i="22" s="1"/>
  <c r="X370" i="22" s="1"/>
  <c r="X371" i="22" s="1"/>
  <c r="X372" i="22" s="1"/>
  <c r="Y361" i="22" s="1"/>
  <c r="Y362" i="22" s="1"/>
  <c r="Y363" i="22" s="1"/>
  <c r="Y364" i="22" s="1"/>
  <c r="Y365" i="22" s="1"/>
  <c r="Y366" i="22" s="1"/>
  <c r="Y367" i="22" s="1"/>
  <c r="Y368" i="22" s="1"/>
  <c r="Y370" i="22" s="1"/>
  <c r="Y371" i="22" s="1"/>
  <c r="Y372" i="22" s="1"/>
  <c r="W199" i="22"/>
  <c r="W200" i="22" s="1"/>
  <c r="X189" i="22" s="1"/>
  <c r="X190" i="22" s="1"/>
  <c r="X191" i="22" s="1"/>
  <c r="X192" i="22" s="1"/>
  <c r="X193" i="22" s="1"/>
  <c r="X194" i="22" s="1"/>
  <c r="W359" i="22"/>
  <c r="W360" i="22" s="1"/>
  <c r="X349" i="22" s="1"/>
  <c r="X350" i="22" s="1"/>
  <c r="X351" i="22" s="1"/>
  <c r="X352" i="22" s="1"/>
  <c r="X353" i="22" s="1"/>
  <c r="X354" i="22" s="1"/>
  <c r="X355" i="22" s="1"/>
  <c r="X356" i="22" s="1"/>
  <c r="X357" i="22" s="1"/>
  <c r="X358" i="22" s="1"/>
  <c r="X359" i="22" s="1"/>
  <c r="X360" i="22" s="1"/>
  <c r="Y349" i="22" s="1"/>
  <c r="Y350" i="22" s="1"/>
  <c r="Y351" i="22" s="1"/>
  <c r="Y352" i="22" s="1"/>
  <c r="Y353" i="22" s="1"/>
  <c r="Y354" i="22" s="1"/>
  <c r="Y355" i="22" s="1"/>
  <c r="Y356" i="22" s="1"/>
  <c r="Y357" i="22" s="1"/>
  <c r="Y358" i="22" s="1"/>
  <c r="Y359" i="22" s="1"/>
  <c r="Y360" i="22" s="1"/>
  <c r="W187" i="22"/>
  <c r="W188" i="22" s="1"/>
  <c r="X177" i="22" s="1"/>
  <c r="X178" i="22" s="1"/>
  <c r="X179" i="22" s="1"/>
  <c r="X180" i="22" s="1"/>
  <c r="X181" i="22" s="1"/>
  <c r="X182" i="22" s="1"/>
  <c r="W216" i="22"/>
  <c r="W175" i="22"/>
  <c r="W176" i="22" s="1"/>
  <c r="X165" i="22" s="1"/>
  <c r="X166" i="22" s="1"/>
  <c r="X167" i="22" s="1"/>
  <c r="X168" i="22" s="1"/>
  <c r="X169" i="22" s="1"/>
  <c r="X170" i="22" s="1"/>
  <c r="W23" i="22"/>
  <c r="K24" i="19"/>
  <c r="V24" i="19" s="1"/>
  <c r="K13" i="19"/>
  <c r="K14" i="19"/>
  <c r="K36" i="19" s="1"/>
  <c r="V36" i="19" s="1"/>
  <c r="K15" i="19"/>
  <c r="K45" i="19" s="1"/>
  <c r="V45" i="19" s="1"/>
  <c r="K42" i="19"/>
  <c r="V42" i="19" s="1"/>
  <c r="K33" i="19"/>
  <c r="V33" i="19" s="1"/>
  <c r="L24" i="16"/>
  <c r="L48" i="16" s="1"/>
  <c r="W104" i="22"/>
  <c r="W403" i="22" s="1"/>
  <c r="X195" i="22" l="1"/>
  <c r="X196" i="22" s="1"/>
  <c r="X197" i="22" s="1"/>
  <c r="X198" i="22" s="1"/>
  <c r="X199" i="22" s="1"/>
  <c r="X200" i="22" s="1"/>
  <c r="Y189" i="22" s="1"/>
  <c r="Y190" i="22" s="1"/>
  <c r="Y191" i="22" s="1"/>
  <c r="Y192" i="22" s="1"/>
  <c r="Y193" i="22" s="1"/>
  <c r="Y194" i="22" s="1"/>
  <c r="Y195" i="22" s="1"/>
  <c r="Y196" i="22" s="1"/>
  <c r="Y197" i="22" s="1"/>
  <c r="Y198" i="22" s="1"/>
  <c r="Y199" i="22" s="1"/>
  <c r="Y200" i="22" s="1"/>
  <c r="D17" i="23"/>
  <c r="E17" i="23" s="1"/>
  <c r="F17" i="23" s="1"/>
  <c r="X183" i="22"/>
  <c r="X184" i="22" s="1"/>
  <c r="X185" i="22" s="1"/>
  <c r="X186" i="22" s="1"/>
  <c r="X187" i="22" s="1"/>
  <c r="X188" i="22" s="1"/>
  <c r="Y177" i="22" s="1"/>
  <c r="Y178" i="22" s="1"/>
  <c r="Y179" i="22" s="1"/>
  <c r="Y180" i="22" s="1"/>
  <c r="Y181" i="22" s="1"/>
  <c r="Y182" i="22" s="1"/>
  <c r="Y183" i="22" s="1"/>
  <c r="Y184" i="22" s="1"/>
  <c r="Y185" i="22" s="1"/>
  <c r="Y186" i="22" s="1"/>
  <c r="Y187" i="22" s="1"/>
  <c r="Y188" i="22" s="1"/>
  <c r="D16" i="23"/>
  <c r="E16" i="23" s="1"/>
  <c r="F16" i="23" s="1"/>
  <c r="X171" i="22"/>
  <c r="X172" i="22" s="1"/>
  <c r="X173" i="22" s="1"/>
  <c r="X174" i="22" s="1"/>
  <c r="X175" i="22" s="1"/>
  <c r="X176" i="22" s="1"/>
  <c r="Y165" i="22" s="1"/>
  <c r="Y166" i="22" s="1"/>
  <c r="Y167" i="22" s="1"/>
  <c r="Y168" i="22" s="1"/>
  <c r="Y169" i="22" s="1"/>
  <c r="Y170" i="22" s="1"/>
  <c r="Y171" i="22" s="1"/>
  <c r="Y172" i="22" s="1"/>
  <c r="Y173" i="22" s="1"/>
  <c r="Y174" i="22" s="1"/>
  <c r="Y175" i="22" s="1"/>
  <c r="Y176" i="22" s="1"/>
  <c r="D13" i="23"/>
  <c r="E13" i="23" s="1"/>
  <c r="F13" i="23" s="1"/>
  <c r="L60" i="16"/>
  <c r="N443" i="22"/>
  <c r="N418" i="22"/>
  <c r="N462" i="22" a="1"/>
  <c r="N462" i="22" s="1"/>
  <c r="N430" i="22"/>
  <c r="X150" i="22"/>
  <c r="X378" i="22"/>
  <c r="W217" i="22"/>
  <c r="W132" i="22"/>
  <c r="W393" i="22" s="1"/>
  <c r="W120" i="22"/>
  <c r="W307" i="22" s="1"/>
  <c r="W108" i="22"/>
  <c r="W247" i="22"/>
  <c r="W333" i="22"/>
  <c r="W161" i="22"/>
  <c r="W24" i="22"/>
  <c r="K27" i="19"/>
  <c r="V27" i="19" s="1"/>
  <c r="K48" i="19"/>
  <c r="K49" i="19" s="1"/>
  <c r="V48" i="19" s="1"/>
  <c r="L25" i="16"/>
  <c r="L49" i="16" s="1"/>
  <c r="L26" i="16"/>
  <c r="W105" i="22"/>
  <c r="W404" i="22" s="1"/>
  <c r="L61" i="16" l="1"/>
  <c r="N419" i="22"/>
  <c r="N431" i="22"/>
  <c r="N444" i="22"/>
  <c r="X151" i="22"/>
  <c r="X379" i="22"/>
  <c r="W218" i="22"/>
  <c r="W219" i="22" s="1"/>
  <c r="W220" i="22" s="1"/>
  <c r="W221" i="22" s="1"/>
  <c r="W407" i="22"/>
  <c r="L50" i="16"/>
  <c r="W26" i="22" s="1"/>
  <c r="W133" i="22"/>
  <c r="W394" i="22" s="1"/>
  <c r="W248" i="22"/>
  <c r="W334" i="22"/>
  <c r="W162" i="22"/>
  <c r="W121" i="22"/>
  <c r="W308" i="22" s="1"/>
  <c r="W109" i="22"/>
  <c r="T15" i="20"/>
  <c r="U15" i="20" s="1"/>
  <c r="T14" i="20"/>
  <c r="U14" i="20" s="1"/>
  <c r="T10" i="20"/>
  <c r="U10" i="20" s="1"/>
  <c r="T9" i="20"/>
  <c r="U9" i="20" s="1"/>
  <c r="T7" i="20"/>
  <c r="U7" i="20" s="1"/>
  <c r="T12" i="20"/>
  <c r="U12" i="20" s="1"/>
  <c r="T13" i="20"/>
  <c r="U13" i="20" s="1"/>
  <c r="T8" i="20"/>
  <c r="U8" i="20" s="1"/>
  <c r="T6" i="20"/>
  <c r="U6" i="20" s="1"/>
  <c r="W25" i="22"/>
  <c r="V11" i="20"/>
  <c r="AA11" i="20"/>
  <c r="N420" i="22" l="1"/>
  <c r="N432" i="22"/>
  <c r="N445" i="22"/>
  <c r="X152" i="22"/>
  <c r="X380" i="22"/>
  <c r="W135" i="22"/>
  <c r="W123" i="22"/>
  <c r="W111" i="22"/>
  <c r="L62" i="16"/>
  <c r="M51" i="16" s="1"/>
  <c r="M52" i="16" s="1"/>
  <c r="M53" i="16" s="1"/>
  <c r="M54" i="16" s="1"/>
  <c r="M55" i="16" s="1"/>
  <c r="M56" i="16" s="1"/>
  <c r="M57" i="16" s="1"/>
  <c r="M58" i="16" s="1"/>
  <c r="M59" i="16" s="1"/>
  <c r="M60" i="16" s="1"/>
  <c r="M61" i="16" s="1"/>
  <c r="M62" i="16" s="1"/>
  <c r="N51" i="16" s="1"/>
  <c r="N52" i="16" s="1"/>
  <c r="N53" i="16" s="1"/>
  <c r="N54" i="16" s="1"/>
  <c r="N55" i="16" s="1"/>
  <c r="N56" i="16" s="1"/>
  <c r="N57" i="16" s="1"/>
  <c r="N58" i="16" s="1"/>
  <c r="N59" i="16" s="1"/>
  <c r="N60" i="16" s="1"/>
  <c r="N61" i="16" s="1"/>
  <c r="N62" i="16" s="1"/>
  <c r="W163" i="22"/>
  <c r="W164" i="22" s="1"/>
  <c r="X153" i="22" s="1"/>
  <c r="X154" i="22" s="1"/>
  <c r="X155" i="22" s="1"/>
  <c r="X156" i="22" s="1"/>
  <c r="X157" i="22" s="1"/>
  <c r="X158" i="22" s="1"/>
  <c r="W134" i="22"/>
  <c r="W395" i="22" s="1"/>
  <c r="W122" i="22"/>
  <c r="W309" i="22" s="1"/>
  <c r="W110" i="22"/>
  <c r="W335" i="22"/>
  <c r="W336" i="22" s="1"/>
  <c r="X325" i="22" s="1"/>
  <c r="X326" i="22" s="1"/>
  <c r="X327" i="22" s="1"/>
  <c r="X328" i="22" s="1"/>
  <c r="X329" i="22" s="1"/>
  <c r="X330" i="22" s="1"/>
  <c r="X331" i="22" s="1"/>
  <c r="X332" i="22" s="1"/>
  <c r="X333" i="22" s="1"/>
  <c r="X334" i="22" s="1"/>
  <c r="X335" i="22" s="1"/>
  <c r="X336" i="22" s="1"/>
  <c r="Y325" i="22" s="1"/>
  <c r="Y326" i="22" s="1"/>
  <c r="Y327" i="22" s="1"/>
  <c r="Y328" i="22" s="1"/>
  <c r="Y329" i="22" s="1"/>
  <c r="Y330" i="22" s="1"/>
  <c r="Y331" i="22" s="1"/>
  <c r="Y332" i="22" s="1"/>
  <c r="Y333" i="22" s="1"/>
  <c r="Y334" i="22" s="1"/>
  <c r="Y335" i="22" s="1"/>
  <c r="Y336" i="22" s="1"/>
  <c r="W408" i="22"/>
  <c r="W222" i="22"/>
  <c r="W249" i="22"/>
  <c r="W250" i="22" s="1"/>
  <c r="X239" i="22" s="1"/>
  <c r="X240" i="22" s="1"/>
  <c r="X241" i="22" s="1"/>
  <c r="X242" i="22" s="1"/>
  <c r="X243" i="22" s="1"/>
  <c r="X244" i="22" s="1"/>
  <c r="V8" i="20"/>
  <c r="V13" i="20"/>
  <c r="V9" i="20"/>
  <c r="AA6" i="20"/>
  <c r="AA15" i="20"/>
  <c r="AA12" i="20"/>
  <c r="V7" i="20"/>
  <c r="AA10" i="20"/>
  <c r="V14" i="20"/>
  <c r="AA9" i="20"/>
  <c r="AA7" i="20"/>
  <c r="V12" i="20"/>
  <c r="AA13" i="20"/>
  <c r="V10" i="20"/>
  <c r="V6" i="20"/>
  <c r="AA8" i="20"/>
  <c r="AA14" i="20"/>
  <c r="V15" i="20"/>
  <c r="V17" i="20" s="1"/>
  <c r="X159" i="22" l="1"/>
  <c r="X160" i="22" s="1"/>
  <c r="X161" i="22" s="1"/>
  <c r="X162" i="22" s="1"/>
  <c r="X163" i="22" s="1"/>
  <c r="X164" i="22" s="1"/>
  <c r="Y153" i="22" s="1"/>
  <c r="Y154" i="22" s="1"/>
  <c r="Y155" i="22" s="1"/>
  <c r="Y156" i="22" s="1"/>
  <c r="Y157" i="22" s="1"/>
  <c r="Y158" i="22" s="1"/>
  <c r="Y159" i="22" s="1"/>
  <c r="Y160" i="22" s="1"/>
  <c r="Y161" i="22" s="1"/>
  <c r="Y162" i="22" s="1"/>
  <c r="Y163" i="22" s="1"/>
  <c r="Y164" i="22" s="1"/>
  <c r="D12" i="23"/>
  <c r="E12" i="23" s="1"/>
  <c r="F12" i="23" s="1"/>
  <c r="X245" i="22"/>
  <c r="X246" i="22" s="1"/>
  <c r="X247" i="22" s="1"/>
  <c r="X248" i="22" s="1"/>
  <c r="X249" i="22" s="1"/>
  <c r="X250" i="22" s="1"/>
  <c r="Y239" i="22" s="1"/>
  <c r="Y240" i="22" s="1"/>
  <c r="Y241" i="22" s="1"/>
  <c r="Y242" i="22" s="1"/>
  <c r="Y243" i="22" s="1"/>
  <c r="Y244" i="22" s="1"/>
  <c r="Y245" i="22" s="1"/>
  <c r="Y246" i="22" s="1"/>
  <c r="Y247" i="22" s="1"/>
  <c r="Y248" i="22" s="1"/>
  <c r="Y249" i="22" s="1"/>
  <c r="Y250" i="22" s="1"/>
  <c r="N421" i="22"/>
  <c r="N433" i="22"/>
  <c r="N446" i="22"/>
  <c r="Y141" i="22"/>
  <c r="X381" i="22"/>
  <c r="W409" i="22"/>
  <c r="W310" i="22"/>
  <c r="X299" i="22" s="1"/>
  <c r="X300" i="22" s="1"/>
  <c r="X301" i="22" s="1"/>
  <c r="X302" i="22" s="1"/>
  <c r="X303" i="22" s="1"/>
  <c r="X304" i="22" s="1"/>
  <c r="X305" i="22" s="1"/>
  <c r="X306" i="22" s="1"/>
  <c r="X307" i="22" s="1"/>
  <c r="X308" i="22" s="1"/>
  <c r="X309" i="22" s="1"/>
  <c r="X310" i="22" s="1"/>
  <c r="Y299" i="22" s="1"/>
  <c r="Y300" i="22" s="1"/>
  <c r="Y301" i="22" s="1"/>
  <c r="Y302" i="22" s="1"/>
  <c r="Y303" i="22" s="1"/>
  <c r="Y304" i="22" s="1"/>
  <c r="Y305" i="22" s="1"/>
  <c r="Y306" i="22" s="1"/>
  <c r="Y307" i="22" s="1"/>
  <c r="Y308" i="22" s="1"/>
  <c r="Y309" i="22" s="1"/>
  <c r="Y310" i="22" s="1"/>
  <c r="W396" i="22"/>
  <c r="X385" i="22" s="1"/>
  <c r="X386" i="22" s="1"/>
  <c r="X387" i="22" s="1"/>
  <c r="X388" i="22" s="1"/>
  <c r="X389" i="22" s="1"/>
  <c r="X390" i="22" s="1"/>
  <c r="X391" i="22" s="1"/>
  <c r="X392" i="22" s="1"/>
  <c r="X393" i="22" s="1"/>
  <c r="X394" i="22" s="1"/>
  <c r="X395" i="22" s="1"/>
  <c r="X396" i="22" s="1"/>
  <c r="Y385" i="22" s="1"/>
  <c r="Y386" i="22" s="1"/>
  <c r="Y387" i="22" s="1"/>
  <c r="Y388" i="22" s="1"/>
  <c r="Y389" i="22" s="1"/>
  <c r="Y390" i="22" s="1"/>
  <c r="Y391" i="22" s="1"/>
  <c r="Y392" i="22" s="1"/>
  <c r="Y393" i="22" s="1"/>
  <c r="Y394" i="22" s="1"/>
  <c r="Y395" i="22" s="1"/>
  <c r="Y396" i="22" s="1"/>
  <c r="W223" i="22"/>
  <c r="W224" i="22" s="1"/>
  <c r="X213" i="22" s="1"/>
  <c r="X214" i="22" s="1"/>
  <c r="X215" i="22" s="1"/>
  <c r="X216" i="22" s="1"/>
  <c r="X217" i="22" s="1"/>
  <c r="X218" i="22" s="1"/>
  <c r="X219" i="22" s="1"/>
  <c r="X220" i="22" s="1"/>
  <c r="X221" i="22" s="1"/>
  <c r="X222" i="22" s="1"/>
  <c r="X223" i="22" s="1"/>
  <c r="X224" i="22" s="1"/>
  <c r="Y213" i="22" s="1"/>
  <c r="Y214" i="22" s="1"/>
  <c r="Y215" i="22" s="1"/>
  <c r="Y216" i="22" s="1"/>
  <c r="Y217" i="22" s="1"/>
  <c r="Y218" i="22" s="1"/>
  <c r="Y219" i="22" s="1"/>
  <c r="Y220" i="22" s="1"/>
  <c r="Y221" i="22" s="1"/>
  <c r="Y222" i="22" s="1"/>
  <c r="Y223" i="22" s="1"/>
  <c r="Y224" i="22" s="1"/>
  <c r="W410" i="22"/>
  <c r="V18" i="20"/>
  <c r="V16" i="20"/>
  <c r="N422" i="22" l="1"/>
  <c r="N447" i="22"/>
  <c r="N434" i="22"/>
  <c r="Y142" i="22"/>
  <c r="X382" i="22"/>
  <c r="N435" i="22" l="1"/>
  <c r="N448" i="22"/>
  <c r="O411" i="22"/>
  <c r="Y143" i="22"/>
  <c r="X383" i="22"/>
  <c r="O437" i="22" l="1"/>
  <c r="O456" i="22" a="1"/>
  <c r="O456" i="22" s="1"/>
  <c r="O412" i="22"/>
  <c r="O424" i="22"/>
  <c r="O452" i="22"/>
  <c r="Y144" i="22"/>
  <c r="X384" i="22"/>
  <c r="O413" i="22" l="1"/>
  <c r="O438" i="22"/>
  <c r="O457" i="22" a="1"/>
  <c r="O457" i="22" s="1"/>
  <c r="O425" i="22"/>
  <c r="Y145" i="22"/>
  <c r="Y373" i="22"/>
  <c r="O414" i="22" l="1"/>
  <c r="O439" i="22"/>
  <c r="O458" i="22" a="1"/>
  <c r="O458" i="22" s="1"/>
  <c r="O426" i="22"/>
  <c r="Y146" i="22"/>
  <c r="Y374" i="22"/>
  <c r="O415" i="22" l="1"/>
  <c r="O459" i="22" a="1"/>
  <c r="O459" i="22" s="1"/>
  <c r="O427" i="22"/>
  <c r="O440" i="22"/>
  <c r="Y147" i="22"/>
  <c r="Y375" i="22"/>
  <c r="O416" i="22" l="1"/>
  <c r="O428" i="22"/>
  <c r="O460" i="22" a="1"/>
  <c r="O460" i="22" s="1"/>
  <c r="O441" i="22"/>
  <c r="Y148" i="22"/>
  <c r="Y376" i="22"/>
  <c r="O461" i="22" l="1" a="1"/>
  <c r="O461" i="22" s="1"/>
  <c r="O417" i="22"/>
  <c r="O429" i="22"/>
  <c r="O442" i="22"/>
  <c r="Y149" i="22"/>
  <c r="Y377" i="22"/>
  <c r="O418" i="22" l="1"/>
  <c r="O462" i="22" a="1"/>
  <c r="O462" i="22" s="1"/>
  <c r="O430" i="22"/>
  <c r="O443" i="22"/>
  <c r="Y150" i="22"/>
  <c r="Y378" i="22"/>
  <c r="O419" i="22" l="1"/>
  <c r="O444" i="22"/>
  <c r="O431" i="22"/>
  <c r="Y151" i="22"/>
  <c r="Y379" i="22"/>
  <c r="O445" i="22" l="1"/>
  <c r="O420" i="22"/>
  <c r="O432" i="22"/>
  <c r="Y152" i="22"/>
  <c r="Y380" i="22"/>
  <c r="O433" i="22" l="1"/>
  <c r="O421" i="22"/>
  <c r="O446" i="22"/>
  <c r="Y381" i="22"/>
  <c r="O422" i="22" l="1"/>
  <c r="O447" i="22"/>
  <c r="O434" i="22"/>
  <c r="Y382" i="22"/>
  <c r="P411" i="22" l="1"/>
  <c r="O435" i="22"/>
  <c r="O448" i="22"/>
  <c r="Y383" i="22"/>
  <c r="P437" i="22" l="1"/>
  <c r="P412" i="22"/>
  <c r="P424" i="22"/>
  <c r="P456" i="22" a="1"/>
  <c r="P456" i="22" s="1"/>
  <c r="P452" i="22"/>
  <c r="Y384" i="22"/>
  <c r="P413" i="22" l="1"/>
  <c r="P457" i="22" a="1"/>
  <c r="P457" i="22" s="1"/>
  <c r="P425" i="22"/>
  <c r="P438" i="22"/>
  <c r="P426" i="22" l="1"/>
  <c r="P414" i="22"/>
  <c r="P458" i="22" a="1"/>
  <c r="P458" i="22" s="1"/>
  <c r="P439" i="22"/>
  <c r="P459" i="22" l="1" a="1"/>
  <c r="P459" i="22" s="1"/>
  <c r="P427" i="22"/>
  <c r="P415" i="22"/>
  <c r="P440" i="22"/>
  <c r="P441" i="22" l="1"/>
  <c r="P428" i="22"/>
  <c r="P416" i="22"/>
  <c r="P460" i="22" a="1"/>
  <c r="P460" i="22" s="1"/>
  <c r="P442" i="22" l="1"/>
  <c r="P417" i="22"/>
  <c r="P429" i="22"/>
  <c r="P461" i="22" a="1"/>
  <c r="P461" i="22" s="1"/>
  <c r="P462" i="22" l="1" a="1"/>
  <c r="P462" i="22" s="1"/>
  <c r="P430" i="22"/>
  <c r="P418" i="22"/>
  <c r="P443" i="22"/>
  <c r="P419" i="22" l="1"/>
  <c r="P431" i="22"/>
  <c r="P444" i="22"/>
  <c r="P445" i="22" l="1"/>
  <c r="P420" i="22"/>
  <c r="P432" i="22"/>
  <c r="P421" i="22" l="1"/>
  <c r="P446" i="22"/>
  <c r="P433" i="22"/>
  <c r="P422" i="22" l="1"/>
  <c r="P434" i="22"/>
  <c r="P447" i="22"/>
  <c r="Q411" i="22" l="1"/>
  <c r="P435" i="22"/>
  <c r="P448" i="22"/>
  <c r="Q456" i="22" l="1" a="1"/>
  <c r="Q456" i="22" s="1"/>
  <c r="Q424" i="22"/>
  <c r="Q437" i="22"/>
  <c r="Q412" i="22"/>
  <c r="Q452" i="22"/>
  <c r="Q425" i="22" l="1"/>
  <c r="Q413" i="22"/>
  <c r="Q457" i="22" a="1"/>
  <c r="Q457" i="22" s="1"/>
  <c r="Q438" i="22"/>
  <c r="Q426" i="22" l="1"/>
  <c r="Q414" i="22"/>
  <c r="Q458" i="22" a="1"/>
  <c r="Q458" i="22" s="1"/>
  <c r="Q439" i="22"/>
  <c r="Q440" i="22" l="1"/>
  <c r="Q427" i="22"/>
  <c r="Q415" i="22"/>
  <c r="Q459" i="22" a="1"/>
  <c r="Q459" i="22" s="1"/>
  <c r="Q441" i="22" l="1"/>
  <c r="Q416" i="22"/>
  <c r="Q460" i="22" a="1"/>
  <c r="Q460" i="22" s="1"/>
  <c r="Q428" i="22"/>
  <c r="Q461" i="22" l="1" a="1"/>
  <c r="Q461" i="22" s="1"/>
  <c r="Q417" i="22"/>
  <c r="Q429" i="22"/>
  <c r="Q442" i="22"/>
  <c r="Q430" i="22" l="1"/>
  <c r="Q462" i="22" a="1"/>
  <c r="Q462" i="22" s="1"/>
  <c r="Q418" i="22"/>
  <c r="Q443" i="22"/>
  <c r="Q431" i="22" l="1"/>
  <c r="Q444" i="22"/>
  <c r="Q419" i="22"/>
  <c r="Q420" i="22" l="1"/>
  <c r="Q445" i="22"/>
  <c r="Q432" i="22"/>
  <c r="Q446" i="22" l="1"/>
  <c r="Q421" i="22"/>
  <c r="Q433" i="22"/>
  <c r="Q422" i="22" l="1"/>
  <c r="Q434" i="22"/>
  <c r="Q447" i="22"/>
  <c r="Q448" i="22" l="1"/>
  <c r="R411" i="22"/>
  <c r="Q435" i="22"/>
  <c r="R424" i="22" l="1"/>
  <c r="R437" i="22"/>
  <c r="R456" i="22" a="1"/>
  <c r="R456" i="22" s="1"/>
  <c r="R412" i="22"/>
  <c r="R452" i="22"/>
  <c r="R425" i="22" l="1"/>
  <c r="R438" i="22"/>
  <c r="R457" i="22" a="1"/>
  <c r="R457" i="22" s="1"/>
  <c r="R413" i="22"/>
  <c r="R439" i="22" l="1"/>
  <c r="R414" i="22"/>
  <c r="R458" i="22" a="1"/>
  <c r="R458" i="22" s="1"/>
  <c r="R426" i="22"/>
  <c r="R440" i="22" l="1"/>
  <c r="R459" i="22" a="1"/>
  <c r="R459" i="22" s="1"/>
  <c r="R415" i="22"/>
  <c r="R427" i="22"/>
  <c r="R441" i="22" l="1"/>
  <c r="R460" i="22" a="1"/>
  <c r="R460" i="22" s="1"/>
  <c r="R416" i="22"/>
  <c r="R428" i="22"/>
  <c r="R429" i="22" l="1"/>
  <c r="R442" i="22"/>
  <c r="R461" i="22" a="1"/>
  <c r="R461" i="22" s="1"/>
  <c r="R417" i="22"/>
  <c r="R443" i="22" l="1"/>
  <c r="R418" i="22"/>
  <c r="R430" i="22"/>
  <c r="R462" i="22" a="1"/>
  <c r="R462" i="22" s="1"/>
  <c r="R419" i="22" l="1"/>
  <c r="R444" i="22"/>
  <c r="R431" i="22"/>
  <c r="R420" i="22" l="1"/>
  <c r="R445" i="22"/>
  <c r="R432" i="22"/>
  <c r="R446" i="22" l="1"/>
  <c r="R421" i="22"/>
  <c r="R433" i="22"/>
  <c r="R422" i="22" l="1"/>
  <c r="R434" i="22"/>
  <c r="R447" i="22"/>
  <c r="R435" i="22" l="1"/>
  <c r="S411" i="22"/>
  <c r="R448" i="22"/>
  <c r="S424" i="22" l="1"/>
  <c r="S452" i="22"/>
  <c r="S412" i="22"/>
  <c r="S456" i="22" a="1"/>
  <c r="S456" i="22" s="1"/>
  <c r="S437" i="22"/>
  <c r="S438" i="22" l="1"/>
  <c r="S457" i="22" a="1"/>
  <c r="S457" i="22" s="1"/>
  <c r="S413" i="22"/>
  <c r="S425" i="22"/>
  <c r="S414" i="22" l="1"/>
  <c r="S439" i="22"/>
  <c r="S458" i="22" a="1"/>
  <c r="S458" i="22" s="1"/>
  <c r="S426" i="22"/>
  <c r="S415" i="22" l="1"/>
  <c r="S427" i="22"/>
  <c r="S440" i="22"/>
  <c r="S459" i="22" a="1"/>
  <c r="S459" i="22" s="1"/>
  <c r="S441" i="22" l="1"/>
  <c r="S460" i="22" a="1"/>
  <c r="S460" i="22" s="1"/>
  <c r="S428" i="22"/>
  <c r="S416" i="22"/>
  <c r="S417" i="22" l="1"/>
  <c r="S429" i="22"/>
  <c r="S442" i="22"/>
  <c r="S461" i="22" a="1"/>
  <c r="S461" i="22" s="1"/>
  <c r="S443" i="22" l="1"/>
  <c r="S462" i="22" a="1"/>
  <c r="S462" i="22" s="1"/>
  <c r="S418" i="22"/>
  <c r="S430" i="22"/>
  <c r="S419" i="22" l="1"/>
  <c r="S444" i="22"/>
  <c r="S431" i="22"/>
  <c r="S445" i="22" l="1"/>
  <c r="S420" i="22"/>
  <c r="S432" i="22"/>
  <c r="S433" i="22" l="1"/>
  <c r="S421" i="22"/>
  <c r="S446" i="22"/>
  <c r="S434" i="22" l="1"/>
  <c r="S447" i="22"/>
  <c r="S422" i="22"/>
  <c r="T411" i="22" l="1"/>
  <c r="S435" i="22"/>
  <c r="S448" i="22"/>
  <c r="Z433" i="22"/>
  <c r="Z434" i="22"/>
  <c r="T437" i="22" l="1"/>
  <c r="T456" i="22" a="1"/>
  <c r="T456" i="22" s="1"/>
  <c r="T424" i="22"/>
  <c r="T412" i="22"/>
  <c r="T452" i="22"/>
  <c r="T457" i="22" l="1" a="1"/>
  <c r="T457" i="22" s="1"/>
  <c r="T413" i="22"/>
  <c r="T425" i="22"/>
  <c r="T438" i="22"/>
  <c r="T458" i="22" l="1" a="1"/>
  <c r="T458" i="22" s="1"/>
  <c r="T414" i="22"/>
  <c r="T426" i="22"/>
  <c r="T439" i="22"/>
  <c r="T415" i="22" l="1"/>
  <c r="T459" i="22" a="1"/>
  <c r="T459" i="22" s="1"/>
  <c r="T427" i="22"/>
  <c r="T440" i="22"/>
  <c r="T428" i="22" l="1"/>
  <c r="T416" i="22"/>
  <c r="T441" i="22"/>
  <c r="T460" i="22" a="1"/>
  <c r="T460" i="22" s="1"/>
  <c r="T417" i="22" l="1"/>
  <c r="T442" i="22"/>
  <c r="T429" i="22"/>
  <c r="T461" i="22" a="1"/>
  <c r="T461" i="22" s="1"/>
  <c r="T430" i="22" l="1"/>
  <c r="T418" i="22"/>
  <c r="T462" i="22" a="1"/>
  <c r="T462" i="22" s="1"/>
  <c r="T443" i="22"/>
  <c r="T431" i="22" l="1"/>
  <c r="T444" i="22"/>
  <c r="T419" i="22"/>
  <c r="T432" i="22" l="1"/>
  <c r="T445" i="22"/>
  <c r="T420" i="22"/>
  <c r="T433" i="22" l="1"/>
  <c r="T446" i="22"/>
  <c r="T421" i="22"/>
  <c r="T422" i="22" l="1"/>
  <c r="T447" i="22"/>
  <c r="T434" i="22"/>
  <c r="U411" i="22" l="1"/>
  <c r="T448" i="22"/>
  <c r="T435" i="22"/>
  <c r="U412" i="22" l="1"/>
  <c r="U452" i="22"/>
  <c r="U456" i="22" a="1"/>
  <c r="U456" i="22" s="1"/>
  <c r="U424" i="22"/>
  <c r="U413" i="22" l="1"/>
  <c r="U425" i="22"/>
  <c r="U414" i="22" l="1"/>
  <c r="U426" i="22"/>
  <c r="U415" i="22" l="1"/>
  <c r="U427" i="22"/>
  <c r="U416" i="22" l="1"/>
  <c r="U428" i="22"/>
  <c r="U417" i="22" l="1"/>
  <c r="U429" i="22"/>
  <c r="U418" i="22" l="1"/>
  <c r="U430" i="22"/>
  <c r="U419" i="22" l="1"/>
  <c r="U431" i="22"/>
  <c r="U432" i="22" l="1"/>
  <c r="U420" i="22"/>
  <c r="U433" i="22" l="1"/>
  <c r="U421" i="22"/>
  <c r="U434" i="22" l="1"/>
  <c r="U422" i="22"/>
  <c r="U447" i="22" s="1"/>
  <c r="U439" i="22" l="1"/>
  <c r="U459" i="22" s="1" a="1"/>
  <c r="U459" i="22" s="1"/>
  <c r="U441" i="22"/>
  <c r="U461" i="22" s="1" a="1"/>
  <c r="U461" i="22" s="1"/>
  <c r="U445" i="22"/>
  <c r="U443" i="22"/>
  <c r="U444" i="22"/>
  <c r="U448" i="22"/>
  <c r="U435" i="22"/>
  <c r="U437" i="22"/>
  <c r="U457" i="22" s="1" a="1"/>
  <c r="U457" i="22" s="1"/>
  <c r="U438" i="22"/>
  <c r="U458" i="22" s="1" a="1"/>
  <c r="U458" i="22" s="1"/>
  <c r="V411" i="22"/>
  <c r="U446" i="22"/>
  <c r="U442" i="22"/>
  <c r="U462" i="22" s="1" a="1"/>
  <c r="U462" i="22" s="1"/>
  <c r="U440" i="22"/>
  <c r="U460" i="22" s="1" a="1"/>
  <c r="U460" i="22" s="1"/>
  <c r="V437" i="22" l="1"/>
  <c r="V456" i="22" a="1"/>
  <c r="V456" i="22" s="1"/>
  <c r="V412" i="22"/>
  <c r="V452" i="22"/>
  <c r="V424" i="22"/>
  <c r="V425" i="22" l="1"/>
  <c r="V457" i="22" a="1"/>
  <c r="V457" i="22" s="1"/>
  <c r="V438" i="22"/>
  <c r="V413" i="22"/>
  <c r="V439" i="22" l="1"/>
  <c r="V458" i="22" a="1"/>
  <c r="V458" i="22" s="1"/>
  <c r="V414" i="22"/>
  <c r="H5" i="21"/>
  <c r="H4" i="21"/>
  <c r="V426" i="22"/>
  <c r="Q5" i="21"/>
  <c r="V459" i="22" l="1" a="1"/>
  <c r="V459" i="22" s="1"/>
  <c r="V415" i="22"/>
  <c r="V427" i="22"/>
  <c r="V440" i="22"/>
  <c r="V460" i="22" l="1" a="1"/>
  <c r="V460" i="22" s="1"/>
  <c r="V441" i="22"/>
  <c r="V416" i="22"/>
  <c r="V428" i="22"/>
  <c r="V442" i="22" l="1"/>
  <c r="V429" i="22"/>
  <c r="V461" i="22" a="1"/>
  <c r="V461" i="22" s="1"/>
  <c r="V417" i="22"/>
  <c r="V443" i="22" l="1"/>
  <c r="V418" i="22"/>
  <c r="V462" i="22" a="1"/>
  <c r="V462" i="22" s="1"/>
  <c r="V430" i="22"/>
  <c r="V419" i="22" l="1"/>
  <c r="V444" i="22"/>
  <c r="V431" i="22"/>
  <c r="V445" i="22" l="1"/>
  <c r="V420" i="22"/>
  <c r="V432" i="22"/>
  <c r="V421" i="22" l="1"/>
  <c r="V433" i="22"/>
  <c r="V446" i="22"/>
  <c r="V434" i="22" l="1"/>
  <c r="V447" i="22"/>
  <c r="V422" i="22"/>
  <c r="W411" i="22" l="1"/>
  <c r="V435" i="22"/>
  <c r="V448" i="22"/>
  <c r="I4" i="21"/>
  <c r="J4" i="21" s="1"/>
  <c r="F5" i="20" s="1"/>
  <c r="F11" i="20" l="1"/>
  <c r="G11" i="20" s="1"/>
  <c r="F14" i="20"/>
  <c r="G14" i="20" s="1"/>
  <c r="F13" i="20"/>
  <c r="G13" i="20" s="1"/>
  <c r="F12" i="20"/>
  <c r="G12" i="20" s="1"/>
  <c r="F8" i="20"/>
  <c r="G8" i="20" s="1"/>
  <c r="F7" i="20"/>
  <c r="G7" i="20" s="1"/>
  <c r="F9" i="20"/>
  <c r="G9" i="20" s="1"/>
  <c r="F6" i="20"/>
  <c r="G6" i="20" s="1"/>
  <c r="F15" i="20"/>
  <c r="G15" i="20" s="1"/>
  <c r="F10" i="20"/>
  <c r="G10" i="20" s="1"/>
  <c r="W452" i="22"/>
  <c r="W412" i="22"/>
  <c r="W456" i="22" a="1"/>
  <c r="W456" i="22" s="1"/>
  <c r="W437" i="22"/>
  <c r="W424" i="22"/>
  <c r="M7" i="20" l="1"/>
  <c r="H7" i="20"/>
  <c r="H9" i="20"/>
  <c r="M9" i="20"/>
  <c r="H8" i="20"/>
  <c r="M8" i="20"/>
  <c r="W457" i="22" a="1"/>
  <c r="W457" i="22" s="1"/>
  <c r="W413" i="22"/>
  <c r="W438" i="22"/>
  <c r="W425" i="22"/>
  <c r="H12" i="20"/>
  <c r="M12" i="20"/>
  <c r="M6" i="20"/>
  <c r="H6" i="20"/>
  <c r="M13" i="20"/>
  <c r="H13" i="20"/>
  <c r="H10" i="20"/>
  <c r="M10" i="20"/>
  <c r="H14" i="20"/>
  <c r="M14" i="20"/>
  <c r="H15" i="20"/>
  <c r="M15" i="20"/>
  <c r="H11" i="20"/>
  <c r="M11" i="20"/>
  <c r="R5" i="21" l="1"/>
  <c r="S5" i="21" s="1"/>
  <c r="F23" i="20" s="1"/>
  <c r="Q6" i="21"/>
  <c r="W458" i="22" a="1"/>
  <c r="W458" i="22" s="1"/>
  <c r="W426" i="22"/>
  <c r="W414" i="22"/>
  <c r="I5" i="21"/>
  <c r="W439" i="22"/>
  <c r="C19" i="23"/>
  <c r="H16" i="20"/>
  <c r="H17" i="20" s="1"/>
  <c r="H18" i="20"/>
  <c r="H8" i="21" l="1"/>
  <c r="J5" i="21"/>
  <c r="T11" i="20" s="1"/>
  <c r="U11" i="20" s="1"/>
  <c r="W427" i="22"/>
  <c r="W440" i="22"/>
  <c r="W415" i="22"/>
  <c r="W459" i="22" a="1"/>
  <c r="W459" i="22" s="1"/>
  <c r="F24" i="20"/>
  <c r="G24" i="20" s="1"/>
  <c r="F29" i="20"/>
  <c r="G29" i="20" s="1"/>
  <c r="F33" i="20"/>
  <c r="G33" i="20" s="1"/>
  <c r="F26" i="20"/>
  <c r="G26" i="20" s="1"/>
  <c r="F31" i="20"/>
  <c r="G31" i="20" s="1"/>
  <c r="F32" i="20"/>
  <c r="G32" i="20" s="1"/>
  <c r="F28" i="20"/>
  <c r="G28" i="20" s="1"/>
  <c r="F30" i="20"/>
  <c r="G30" i="20" s="1"/>
  <c r="F25" i="20"/>
  <c r="G25" i="20" s="1"/>
  <c r="F27" i="20"/>
  <c r="G27" i="20" s="1"/>
  <c r="H25" i="20" l="1"/>
  <c r="M25" i="20"/>
  <c r="W441" i="22"/>
  <c r="W460" i="22" a="1"/>
  <c r="W460" i="22" s="1"/>
  <c r="W428" i="22"/>
  <c r="W416" i="22"/>
  <c r="H29" i="20"/>
  <c r="M29" i="20"/>
  <c r="M28" i="20"/>
  <c r="H28" i="20"/>
  <c r="H31" i="20"/>
  <c r="M31" i="20"/>
  <c r="M24" i="20"/>
  <c r="H24" i="20"/>
  <c r="H26" i="20"/>
  <c r="M26" i="20"/>
  <c r="H27" i="20"/>
  <c r="M27" i="20"/>
  <c r="M30" i="20"/>
  <c r="H30" i="20"/>
  <c r="H32" i="20"/>
  <c r="M32" i="20"/>
  <c r="H33" i="20"/>
  <c r="M33" i="20"/>
  <c r="H34" i="20" l="1"/>
  <c r="H35" i="20" s="1"/>
  <c r="H36" i="20"/>
  <c r="I8" i="21"/>
  <c r="J8" i="21" s="1"/>
  <c r="W461" i="22" a="1"/>
  <c r="W461" i="22" s="1"/>
  <c r="W429" i="22"/>
  <c r="W417" i="22"/>
  <c r="W442" i="22"/>
  <c r="S463" i="22" l="1" a="1"/>
  <c r="S463" i="22" s="1"/>
  <c r="S464" i="22" s="1" a="1"/>
  <c r="S464" i="22" s="1"/>
  <c r="S465" i="22" s="1" a="1"/>
  <c r="S465" i="22" s="1"/>
  <c r="S466" i="22" s="1" a="1"/>
  <c r="S466" i="22" s="1"/>
  <c r="S467" i="22" s="1" a="1"/>
  <c r="S467" i="22" s="1"/>
  <c r="V463" i="22" a="1"/>
  <c r="V463" i="22" s="1"/>
  <c r="V464" i="22" s="1" a="1"/>
  <c r="V464" i="22" s="1"/>
  <c r="V465" i="22" s="1" a="1"/>
  <c r="V465" i="22" s="1"/>
  <c r="V466" i="22" s="1" a="1"/>
  <c r="V466" i="22" s="1"/>
  <c r="V467" i="22" s="1" a="1"/>
  <c r="V467" i="22" s="1"/>
  <c r="R463" i="22" a="1"/>
  <c r="R463" i="22" s="1"/>
  <c r="R464" i="22" s="1" a="1"/>
  <c r="R464" i="22" s="1"/>
  <c r="R465" i="22" s="1" a="1"/>
  <c r="R465" i="22" s="1"/>
  <c r="R466" i="22" s="1" a="1"/>
  <c r="R466" i="22" s="1"/>
  <c r="R467" i="22" s="1" a="1"/>
  <c r="R467" i="22" s="1"/>
  <c r="O463" i="22" a="1"/>
  <c r="O463" i="22" s="1"/>
  <c r="O464" i="22" s="1" a="1"/>
  <c r="O464" i="22" s="1"/>
  <c r="O465" i="22" s="1" a="1"/>
  <c r="O465" i="22" s="1"/>
  <c r="O466" i="22" s="1" a="1"/>
  <c r="O466" i="22" s="1"/>
  <c r="O467" i="22" s="1" a="1"/>
  <c r="O467" i="22" s="1"/>
  <c r="Q463" i="22" a="1"/>
  <c r="Q463" i="22" s="1"/>
  <c r="Q464" i="22" s="1" a="1"/>
  <c r="Q464" i="22" s="1"/>
  <c r="Q465" i="22" s="1" a="1"/>
  <c r="Q465" i="22" s="1"/>
  <c r="Q466" i="22" s="1" a="1"/>
  <c r="Q466" i="22" s="1"/>
  <c r="Q467" i="22" s="1" a="1"/>
  <c r="Q467" i="22" s="1"/>
  <c r="U463" i="22" a="1"/>
  <c r="U463" i="22" s="1"/>
  <c r="U464" i="22" s="1" a="1"/>
  <c r="U464" i="22" s="1"/>
  <c r="U465" i="22" s="1" a="1"/>
  <c r="U465" i="22" s="1"/>
  <c r="U466" i="22" s="1" a="1"/>
  <c r="U466" i="22" s="1"/>
  <c r="U467" i="22" s="1" a="1"/>
  <c r="U467" i="22" s="1"/>
  <c r="P463" i="22" a="1"/>
  <c r="P463" i="22" s="1"/>
  <c r="P464" i="22" s="1" a="1"/>
  <c r="P464" i="22" s="1"/>
  <c r="P465" i="22" s="1" a="1"/>
  <c r="P465" i="22" s="1"/>
  <c r="P466" i="22" s="1" a="1"/>
  <c r="P466" i="22" s="1"/>
  <c r="P467" i="22" s="1" a="1"/>
  <c r="P467" i="22" s="1"/>
  <c r="N463" i="22" a="1"/>
  <c r="N463" i="22" s="1"/>
  <c r="N464" i="22" s="1" a="1"/>
  <c r="N464" i="22" s="1"/>
  <c r="N465" i="22" s="1" a="1"/>
  <c r="N465" i="22" s="1"/>
  <c r="N466" i="22" s="1" a="1"/>
  <c r="N466" i="22" s="1"/>
  <c r="N467" i="22" s="1" a="1"/>
  <c r="N467" i="22" s="1"/>
  <c r="T463" i="22" a="1"/>
  <c r="T463" i="22" s="1"/>
  <c r="T464" i="22" s="1" a="1"/>
  <c r="T464" i="22" s="1"/>
  <c r="T465" i="22" s="1" a="1"/>
  <c r="T465" i="22" s="1"/>
  <c r="T466" i="22" s="1" a="1"/>
  <c r="T466" i="22" s="1"/>
  <c r="T467" i="22" s="1" a="1"/>
  <c r="T467" i="22" s="1"/>
  <c r="W462" i="22" a="1"/>
  <c r="W462" i="22" s="1"/>
  <c r="W418" i="22"/>
  <c r="W430" i="22"/>
  <c r="W443" i="22"/>
  <c r="W419" i="22" l="1"/>
  <c r="W444" i="22"/>
  <c r="W463" i="22" a="1"/>
  <c r="W463" i="22" s="1"/>
  <c r="W431" i="22"/>
  <c r="W445" i="22" l="1"/>
  <c r="W464" i="22" a="1"/>
  <c r="W464" i="22" s="1"/>
  <c r="W432" i="22"/>
  <c r="W420" i="22"/>
  <c r="W446" i="22" l="1"/>
  <c r="W421" i="22"/>
  <c r="W433" i="22"/>
  <c r="W465" i="22" a="1"/>
  <c r="W465" i="22" s="1"/>
  <c r="W422" i="22" l="1"/>
  <c r="W466" i="22" a="1"/>
  <c r="W466" i="22" s="1"/>
  <c r="W434" i="22"/>
  <c r="W447" i="22"/>
  <c r="W448" i="22" l="1"/>
  <c r="W467" i="22" a="1"/>
  <c r="W467" i="22" s="1"/>
  <c r="X411" i="22"/>
  <c r="W435" i="22"/>
  <c r="X452" i="22" l="1"/>
  <c r="X412" i="22"/>
  <c r="X456" i="22" a="1"/>
  <c r="X456" i="22" s="1"/>
  <c r="X437" i="22"/>
  <c r="X424" i="22"/>
  <c r="X425" i="22" l="1"/>
  <c r="X457" i="22" a="1"/>
  <c r="X457" i="22" s="1"/>
  <c r="X413" i="22"/>
  <c r="X438" i="22"/>
  <c r="X414" i="22" l="1"/>
  <c r="X458" i="22" a="1"/>
  <c r="X458" i="22" s="1"/>
  <c r="I10" i="21"/>
  <c r="J10" i="21" s="1"/>
  <c r="X426" i="22"/>
  <c r="X439" i="22"/>
  <c r="X459" i="22" l="1" a="1"/>
  <c r="X459" i="22" s="1"/>
  <c r="X440" i="22"/>
  <c r="X415" i="22"/>
  <c r="X427" i="22"/>
  <c r="X441" i="22" l="1"/>
  <c r="X416" i="22"/>
  <c r="Q7" i="21" s="1"/>
  <c r="X428" i="22"/>
  <c r="X460" i="22" a="1"/>
  <c r="X460" i="22" s="1"/>
  <c r="D19" i="23" l="1"/>
  <c r="E19" i="23" s="1"/>
  <c r="F19" i="23" s="1"/>
  <c r="R6" i="21"/>
  <c r="S6" i="21" s="1"/>
  <c r="F42" i="20" s="1"/>
  <c r="X461" i="22" a="1"/>
  <c r="X461" i="22" s="1"/>
  <c r="X429" i="22"/>
  <c r="X417" i="22"/>
  <c r="X442" i="22"/>
  <c r="D20" i="23"/>
  <c r="E20" i="23" s="1"/>
  <c r="X418" i="22" l="1"/>
  <c r="X430" i="22"/>
  <c r="X443" i="22"/>
  <c r="X462" i="22" a="1"/>
  <c r="X462" i="22" s="1"/>
  <c r="F44" i="20"/>
  <c r="G44" i="20" s="1"/>
  <c r="F47" i="20"/>
  <c r="G47" i="20" s="1"/>
  <c r="F51" i="20"/>
  <c r="G51" i="20" s="1"/>
  <c r="F48" i="20"/>
  <c r="G48" i="20" s="1"/>
  <c r="F50" i="20"/>
  <c r="G50" i="20" s="1"/>
  <c r="F52" i="20"/>
  <c r="G52" i="20" s="1"/>
  <c r="F46" i="20"/>
  <c r="G46" i="20" s="1"/>
  <c r="F45" i="20"/>
  <c r="G45" i="20" s="1"/>
  <c r="F49" i="20"/>
  <c r="G49" i="20" s="1"/>
  <c r="F43" i="20"/>
  <c r="G43" i="20" s="1"/>
  <c r="H48" i="20" l="1"/>
  <c r="M48" i="20"/>
  <c r="M51" i="20"/>
  <c r="H51" i="20"/>
  <c r="M43" i="20"/>
  <c r="H43" i="20"/>
  <c r="H47" i="20"/>
  <c r="M47" i="20"/>
  <c r="H49" i="20"/>
  <c r="M49" i="20"/>
  <c r="H44" i="20"/>
  <c r="M44" i="20"/>
  <c r="M45" i="20"/>
  <c r="H45" i="20"/>
  <c r="M52" i="20"/>
  <c r="H52" i="20"/>
  <c r="H46" i="20"/>
  <c r="M46" i="20"/>
  <c r="H50" i="20"/>
  <c r="M50" i="20"/>
  <c r="X431" i="22"/>
  <c r="X463" i="22" a="1"/>
  <c r="X463" i="22" s="1"/>
  <c r="X444" i="22"/>
  <c r="X419" i="22"/>
  <c r="X420" i="22" l="1"/>
  <c r="X432" i="22"/>
  <c r="X445" i="22"/>
  <c r="X464" i="22" a="1"/>
  <c r="X464" i="22" s="1"/>
  <c r="H55" i="20"/>
  <c r="H53" i="20"/>
  <c r="H54" i="20" s="1"/>
  <c r="X465" i="22" l="1" a="1"/>
  <c r="X465" i="22" s="1"/>
  <c r="X433" i="22"/>
  <c r="X421" i="22"/>
  <c r="X446" i="22"/>
  <c r="X447" i="22" l="1"/>
  <c r="X466" i="22" a="1"/>
  <c r="X466" i="22" s="1"/>
  <c r="X422" i="22"/>
  <c r="X434" i="22"/>
  <c r="X435" i="22" l="1"/>
  <c r="X467" i="22" a="1"/>
  <c r="X467" i="22" s="1"/>
  <c r="Y411" i="22"/>
  <c r="X448" i="22"/>
  <c r="Y412" i="22" l="1"/>
  <c r="Y437" i="22"/>
  <c r="Y456" i="22" a="1"/>
  <c r="Y456" i="22" s="1"/>
  <c r="Y452" i="22"/>
  <c r="Y424" i="22"/>
  <c r="Y413" i="22" l="1"/>
  <c r="Y438" i="22"/>
  <c r="Y457" i="22" a="1"/>
  <c r="Y457" i="22" s="1"/>
  <c r="Y425" i="22"/>
  <c r="Y426" i="22" l="1"/>
  <c r="Y414" i="22"/>
  <c r="Y458" i="22" a="1"/>
  <c r="Y458" i="22" s="1"/>
  <c r="Y439" i="22"/>
  <c r="Y415" i="22" l="1"/>
  <c r="Y440" i="22"/>
  <c r="Y459" i="22" a="1"/>
  <c r="Y459" i="22" s="1"/>
  <c r="Y427" i="22"/>
  <c r="Y416" i="22" l="1"/>
  <c r="Y442" i="22" s="1"/>
  <c r="Y441" i="22"/>
  <c r="Y460" i="22" a="1"/>
  <c r="Y460" i="22" s="1"/>
  <c r="Y428" i="22"/>
  <c r="Y461" i="22" l="1" a="1"/>
  <c r="Y461" i="22" s="1"/>
  <c r="Y429" i="22"/>
  <c r="R7" i="21"/>
  <c r="S7" i="21" s="1"/>
  <c r="F60" i="20" s="1"/>
  <c r="Y417" i="22"/>
  <c r="Y418" i="22" l="1"/>
  <c r="Y430" i="22"/>
  <c r="Y443" i="22"/>
  <c r="F61" i="20"/>
  <c r="G61" i="20" s="1"/>
  <c r="F70" i="20"/>
  <c r="G70" i="20" s="1"/>
  <c r="F63" i="20"/>
  <c r="G63" i="20" s="1"/>
  <c r="F64" i="20"/>
  <c r="G64" i="20" s="1"/>
  <c r="F67" i="20"/>
  <c r="G67" i="20" s="1"/>
  <c r="F68" i="20"/>
  <c r="G68" i="20" s="1"/>
  <c r="F69" i="20"/>
  <c r="G69" i="20" s="1"/>
  <c r="F62" i="20"/>
  <c r="G62" i="20" s="1"/>
  <c r="F65" i="20"/>
  <c r="G65" i="20" s="1"/>
  <c r="F66" i="20"/>
  <c r="G66" i="20" s="1"/>
  <c r="Y462" i="22" a="1"/>
  <c r="Y462" i="22" s="1"/>
  <c r="M66" i="20" l="1"/>
  <c r="H66" i="20"/>
  <c r="M61" i="20"/>
  <c r="H61" i="20"/>
  <c r="M65" i="20"/>
  <c r="H65" i="20"/>
  <c r="H62" i="20"/>
  <c r="M62" i="20"/>
  <c r="M69" i="20"/>
  <c r="H69" i="20"/>
  <c r="H68" i="20"/>
  <c r="M68" i="20"/>
  <c r="M67" i="20"/>
  <c r="H67" i="20"/>
  <c r="M64" i="20"/>
  <c r="H64" i="20"/>
  <c r="M63" i="20"/>
  <c r="H63" i="20"/>
  <c r="Y463" i="22" a="1"/>
  <c r="Y463" i="22" s="1"/>
  <c r="H70" i="20"/>
  <c r="M70" i="20"/>
  <c r="Y431" i="22"/>
  <c r="Y419" i="22"/>
  <c r="Y444" i="22"/>
  <c r="Y464" i="22" l="1" a="1"/>
  <c r="Y464" i="22" s="1"/>
  <c r="Y432" i="22"/>
  <c r="Y420" i="22"/>
  <c r="Y445" i="22"/>
  <c r="H73" i="20"/>
  <c r="H71" i="20"/>
  <c r="H72" i="20" s="1"/>
  <c r="Y421" i="22" l="1"/>
  <c r="Y433" i="22"/>
  <c r="Y446" i="22"/>
  <c r="Y465" i="22" a="1"/>
  <c r="Y465" i="22" s="1"/>
  <c r="Y466" i="22" l="1" a="1"/>
  <c r="Y466" i="22" s="1"/>
  <c r="Y434" i="22"/>
  <c r="Y422" i="22"/>
  <c r="Y447" i="22"/>
  <c r="Z411" i="22" l="1"/>
  <c r="Y435" i="22"/>
  <c r="Y448" i="22"/>
  <c r="Y467" i="22" a="1"/>
  <c r="Y467" i="22" s="1"/>
  <c r="Z412" i="22" l="1"/>
  <c r="Z424" i="22"/>
  <c r="Z452" i="22"/>
  <c r="AA452" i="22"/>
  <c r="Z413" i="22" l="1"/>
  <c r="Z425" i="22"/>
  <c r="Z414" i="22" l="1"/>
  <c r="Z426" i="22"/>
  <c r="Z415" i="22" l="1"/>
  <c r="Z427" i="22"/>
  <c r="Z428" i="22" l="1"/>
  <c r="Z429" i="2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D3C6E5-274B-4B46-96D5-3BAA9F463E74}" keepAlive="1" name="Spørring - Spørring næring (AKK)" description="Tilkobling til spørringen Spørring næring (AKK) i arbeidsboken." type="5" refreshedVersion="0" background="1">
    <dbPr connection="Provider=Microsoft.Mashup.OleDb.1;Data Source=$Workbook$;Location=&quot;Spørring næring (AKK)&quot;;Extended Properties=&quot;&quot;" command="SELECT * FROM [Spørring næring (AKK)]"/>
  </connection>
  <connection id="2" xr16:uid="{32595E8F-F51E-43AD-B9AB-F7E3CAEBF464}" keepAlive="1" name="Spørring - Spørring næring (avskrivning)" description="Tilkobling til spørringen Spørring næring (avskrivning) i arbeidsboken." type="5" refreshedVersion="0" background="1">
    <dbPr connection="Provider=Microsoft.Mashup.OleDb.1;Data Source=$Workbook$;Location=&quot;Spørring næring (avskrivning)&quot;;Extended Properties=&quot;&quot;" command="SELECT * FROM [Spørring næring (avskrivning)]"/>
  </connection>
  <connection id="3" xr16:uid="{F53A5ECB-E0B4-4DA3-A46A-898BB183CBCF}" keepAlive="1" name="Spørring - Spørring sektor (Renter)" description="Tilkobling til spørringen Spørring sektor (Renter) i arbeidsboken." type="5" refreshedVersion="0" background="1">
    <dbPr connection="Provider=Microsoft.Mashup.OleDb.1;Data Source=$Workbook$;Location=&quot;Spørring sektor (Renter)&quot;;Extended Properties=&quot;&quot;" command="SELECT * FROM [Spørring sektor (Renter)]"/>
  </connection>
  <connection id="4" xr16:uid="{28EA611F-7760-4CC4-A049-A202FF1C8A24}" keepAlive="1" name="Spørring - Spørring Statistikkvariabel (Administrasjon)" description="Tilkobling til spørringen Spørring Statistikkvariabel (Administrasjon) i arbeidsboken." type="5" refreshedVersion="0" background="1">
    <dbPr connection="Provider=Microsoft.Mashup.OleDb.1;Data Source=$Workbook$;Location=&quot;Spørring Statistikkvariabel (Administrasjon)&quot;;Extended Properties=&quot;&quot;" command="SELECT * FROM [Spørring Statistikkvariabel (Administrasjon)]"/>
  </connection>
  <connection id="5" xr16:uid="{899A21C4-3615-487A-864B-EF3FBEB1ECC0}" keepAlive="1" name="Spørring - Spørring statistikkvariabel (Bensin)" description="Tilkobling til spørringen Spørring statistikkvariabel (Bensin) i arbeidsboken." type="5" refreshedVersion="0" background="1">
    <dbPr connection="Provider=Microsoft.Mashup.OleDb.1;Data Source=$Workbook$;Location=&quot;Spørring statistikkvariabel (Bensin)&quot;;Extended Properties=&quot;&quot;" command="SELECT * FROM [Spørring statistikkvariabel (Bensin)]"/>
  </connection>
  <connection id="6" xr16:uid="{4731CFD6-ECAD-454B-A55F-FF7699F1DBB0}" keepAlive="1" name="Spørring - Spørring statistikkvariabel (Diesel)" description="Tilkobling til spørringen Spørring statistikkvariabel (Diesel) i arbeidsboken." type="5" refreshedVersion="0" background="1">
    <dbPr connection="Provider=Microsoft.Mashup.OleDb.1;Data Source=$Workbook$;Location=&quot;Spørring statistikkvariabel (Diesel)&quot;;Extended Properties=&quot;&quot;" command="SELECT * FROM [Spørring statistikkvariabel (Diesel)]"/>
  </connection>
  <connection id="7" xr16:uid="{16068ECE-FE6E-43E9-A3E8-8E5282F09BD6}" keepAlive="1" name="Spørring - Spørring statistikkvariabel (Elektrisitet)" description="Tilkobling til spørringen Spørring statistikkvariabel (Elektrisitet) i arbeidsboken." type="5" refreshedVersion="0" background="1">
    <dbPr connection="Provider=Microsoft.Mashup.OleDb.1;Data Source=$Workbook$;Location=&quot;Spørring statistikkvariabel (Elektrisitet)&quot;;Extended Properties=&quot;&quot;" command="SELECT * FROM [Spørring statistikkvariabel (Elektrisitet)]"/>
  </connection>
  <connection id="8" xr16:uid="{926043DA-84D3-40B7-9BC7-CDC61E3B2F6F}" keepAlive="1" name="Spørring - Spørring statistikkvariabel (Forsikring)" description="Tilkobling til spørringen Spørring statistikkvariabel (Forsikring) i arbeidsboken." type="5" refreshedVersion="0" background="1">
    <dbPr connection="Provider=Microsoft.Mashup.OleDb.1;Data Source=$Workbook$;Location=&quot;Spørring statistikkvariabel (Forsikring)&quot;;Extended Properties=&quot;&quot;" command="SELECT * FROM [Spørring statistikkvariabel (Forsikring)]"/>
  </connection>
  <connection id="9" xr16:uid="{01FFF876-1F70-4D69-AF31-0E7849B91E28}" keepAlive="1" name="Spørring - Spørring Statistikkvariabel (KPI Total)" description="Tilkobling til spørringen Spørring Statistikkvariabel (KPI Total) i arbeidsboken." type="5" refreshedVersion="0" background="1">
    <dbPr connection="Provider=Microsoft.Mashup.OleDb.1;Data Source=$Workbook$;Location=&quot;Spørring Statistikkvariabel (KPI Total)&quot;;Extended Properties=&quot;&quot;" command="SELECT * FROM [Spørring Statistikkvariabel (KPI Total)]"/>
  </connection>
  <connection id="10" xr16:uid="{9831FB49-696A-422A-BB7D-C8784538EC95}" keepAlive="1" name="Spørring - Spørring statistikkvariabel (R&amp;V)" description="Tilkobling til spørringen Spørring statistikkvariabel (R&amp;V) i arbeidsboken." type="5" refreshedVersion="0" background="1">
    <dbPr connection="Provider=Microsoft.Mashup.OleDb.1;Data Source=$Workbook$;Location=&quot;Spørring statistikkvariabel (R&amp;V)&quot;;Extended Properties=&quot;&quot;" command="SELECT * FROM [Spørring statistikkvariabel (R&amp;V)]"/>
  </connection>
  <connection id="11" xr16:uid="{63FE7C46-4630-4EBD-8009-1C69C4BB667B}" keepAlive="1" name="Spørring - Spørring statistikkvariabel (Renter)" description="Tilkobling til spørringen Spørring statistikkvariabel (Renter) i arbeidsboken." type="5" refreshedVersion="0" background="1">
    <dbPr connection="Provider=Microsoft.Mashup.OleDb.1;Data Source=$Workbook$;Location=&quot;Spørring statistikkvariabel (Renter)&quot;;Extended Properties=&quot;&quot;" command="SELECT * FROM [Spørring statistikkvariabel (Renter)]"/>
  </connection>
  <connection id="12" xr16:uid="{DC1D6804-AF68-498C-B38B-FC487F1228A9}" keepAlive="1" name="Spørring - Spørring tid (Administrasjon)" description="Tilkobling til spørringen Spørring tid (Administrasjon) i arbeidsboken." type="5" refreshedVersion="0" background="1">
    <dbPr connection="Provider=Microsoft.Mashup.OleDb.1;Data Source=$Workbook$;Location=&quot;Spørring tid (Administrasjon)&quot;;Extended Properties=&quot;&quot;" command="SELECT * FROM [Spørring tid (Administrasjon)]"/>
  </connection>
  <connection id="13" xr16:uid="{04C008DC-D088-4D7F-9AAE-BE85AFCE30DF}" keepAlive="1" name="Spørring - Spørring tid (AKK)" description="Tilkobling til spørringen Spørring tid (AKK) i arbeidsboken." type="5" refreshedVersion="0" background="1">
    <dbPr connection="Provider=Microsoft.Mashup.OleDb.1;Data Source=$Workbook$;Location=&quot;Spørring tid (AKK)&quot;;Extended Properties=&quot;&quot;" command="SELECT * FROM [Spørring tid (AKK)]"/>
  </connection>
  <connection id="14" xr16:uid="{C0FA0130-3C5F-43A3-AEEC-ECCD3183B956}" keepAlive="1" name="Spørring - Spørring tid (avskrivning)" description="Tilkobling til spørringen Spørring tid (avskrivning) i arbeidsboken." type="5" refreshedVersion="0" background="1">
    <dbPr connection="Provider=Microsoft.Mashup.OleDb.1;Data Source=$Workbook$;Location=&quot;Spørring tid (avskrivning)&quot;;Extended Properties=&quot;&quot;" command="SELECT * FROM [Spørring tid (avskrivning)]"/>
  </connection>
  <connection id="15" xr16:uid="{8F568363-4AA5-408E-90A4-991C041E9727}" keepAlive="1" name="Spørring - Spørring tid (Bensin)" description="Tilkobling til spørringen Spørring tid (Bensin) i arbeidsboken." type="5" refreshedVersion="0" background="1">
    <dbPr connection="Provider=Microsoft.Mashup.OleDb.1;Data Source=$Workbook$;Location=&quot;Spørring tid (Bensin)&quot;;Extended Properties=&quot;&quot;" command="SELECT * FROM [Spørring tid (Bensin)]"/>
  </connection>
  <connection id="16" xr16:uid="{F63B4F72-3D32-4D0F-8F74-D3BFF7D48408}" keepAlive="1" name="Spørring - Spørring tid (Diesel)" description="Tilkobling til spørringen Spørring tid (Diesel) i arbeidsboken." type="5" refreshedVersion="0" background="1">
    <dbPr connection="Provider=Microsoft.Mashup.OleDb.1;Data Source=$Workbook$;Location=&quot;Spørring tid (Diesel)&quot;;Extended Properties=&quot;&quot;" command="SELECT * FROM [Spørring tid (Diesel)]"/>
  </connection>
  <connection id="17" xr16:uid="{45F8DA7A-E7B6-4DBE-9061-0DB457ECD72B}" keepAlive="1" name="Spørring - Spørring tid (Elektrisitet)" description="Tilkobling til spørringen Spørring tid (Elektrisitet) i arbeidsboken." type="5" refreshedVersion="0" background="1">
    <dbPr connection="Provider=Microsoft.Mashup.OleDb.1;Data Source=$Workbook$;Location=&quot;Spørring tid (Elektrisitet)&quot;;Extended Properties=&quot;&quot;" command="SELECT * FROM [Spørring tid (Elektrisitet)]"/>
  </connection>
  <connection id="18" xr16:uid="{0FDA6809-FC2B-4ED8-9C12-0210CDF28F8B}" keepAlive="1" name="Spørring - Spørring tid (Forsikring)" description="Tilkobling til spørringen Spørring tid (Forsikring) i arbeidsboken." type="5" refreshedVersion="0" background="1">
    <dbPr connection="Provider=Microsoft.Mashup.OleDb.1;Data Source=$Workbook$;Location=&quot;Spørring tid (Forsikring)&quot;;Extended Properties=&quot;&quot;" command="SELECT * FROM [Spørring tid (Forsikring)]"/>
  </connection>
  <connection id="19" xr16:uid="{5B881D7E-207D-4B60-8FE0-299326CCC6AB}" keepAlive="1" name="Spørring - Spørring tid (KPI Total)" description="Tilkobling til spørringen Spørring tid (KPI Total) i arbeidsboken." type="5" refreshedVersion="0" background="1">
    <dbPr connection="Provider=Microsoft.Mashup.OleDb.1;Data Source=$Workbook$;Location=&quot;Spørring tid (KPI Total)&quot;;Extended Properties=&quot;&quot;" command="SELECT * FROM [Spørring tid (KPI Total)]"/>
  </connection>
  <connection id="20" xr16:uid="{477D68AF-91BE-4BEA-8F26-4CE2A22DEBCA}" keepAlive="1" name="Spørring - Spørring tid (R&amp;V)" description="Tilkobling til spørringen Spørring tid (R&amp;V) i arbeidsboken." type="5" refreshedVersion="0" background="1">
    <dbPr connection="Provider=Microsoft.Mashup.OleDb.1;Data Source=$Workbook$;Location=&quot;Spørring tid (R&amp;V)&quot;;Extended Properties=&quot;&quot;" command="SELECT * FROM [Spørring tid (R&amp;V)]"/>
  </connection>
  <connection id="21" xr16:uid="{57D07B62-B135-4C14-AA21-33D6350C0923}" keepAlive="1" name="Spørring - Spørring tid (Renter)" description="Tilkobling til spørringen Spørring tid (Renter) i arbeidsboken." type="5" refreshedVersion="0" background="1">
    <dbPr connection="Provider=Microsoft.Mashup.OleDb.1;Data Source=$Workbook$;Location=&quot;Spørring tid (Renter)&quot;;Extended Properties=&quot;&quot;" command="SELECT * FROM [Spørring tid (Renter)]"/>
  </connection>
  <connection id="22" xr16:uid="{E6278C98-E83C-4F0F-A1D7-73088593C0AE}" keepAlive="1" name="Spørring - Spørring utlånstype (Renter)" description="Tilkobling til spørringen Spørring utlånstype (Renter) i arbeidsboken." type="5" refreshedVersion="0" background="1">
    <dbPr connection="Provider=Microsoft.Mashup.OleDb.1;Data Source=$Workbook$;Location=&quot;Spørring utlånstype (Renter)&quot;;Extended Properties=&quot;&quot;" command="SELECT * FROM [Spørring utlånstype (Renter)]"/>
  </connection>
  <connection id="23" xr16:uid="{840D1A77-A51F-4E9F-BA30-09CA7C70D7F5}" keepAlive="1" name="Spørring - Spørring Verdi (Administrasjon)" description="Tilkobling til spørringen Spørring Verdi (Administrasjon) i arbeidsboken." type="5" refreshedVersion="8" background="1" saveData="1">
    <dbPr connection="Provider=Microsoft.Mashup.OleDb.1;Data Source=$Workbook$;Location=&quot;Spørring Verdi (Administrasjon)&quot;;Extended Properties=&quot;&quot;" command="SELECT * FROM [Spørring Verdi (Administrasjon)]"/>
  </connection>
  <connection id="24" xr16:uid="{11998EAB-F8B5-4250-9707-2C2E7C678CC5}" keepAlive="1" name="Spørring - Spørring verdi (AKK)" description="Tilkobling til spørringen Spørring verdi (AKK) i arbeidsboken." type="5" refreshedVersion="8" background="1" saveData="1">
    <dbPr connection="Provider=Microsoft.Mashup.OleDb.1;Data Source=$Workbook$;Location=&quot;Spørring verdi (AKK)&quot;;Extended Properties=&quot;&quot;" command="SELECT * FROM [Spørring verdi (AKK)]"/>
  </connection>
  <connection id="25" xr16:uid="{600C32AD-863F-4B7B-B3B6-F69C05C7D1E1}" keepAlive="1" name="Spørring - Spørring verdi (avskrivning)" description="Tilkobling til spørringen Spørring verdi (avskrivning) i arbeidsboken." type="5" refreshedVersion="8" background="1" saveData="1">
    <dbPr connection="Provider=Microsoft.Mashup.OleDb.1;Data Source=$Workbook$;Location=&quot;Spørring verdi (avskrivning)&quot;;Extended Properties=&quot;&quot;" command="SELECT * FROM [Spørring verdi (avskrivning)]"/>
  </connection>
  <connection id="26" xr16:uid="{BAC3610E-71FD-43AF-8840-E2F1D4E2DE68}" keepAlive="1" name="Spørring - Spørring verdi (Bensin)" description="Tilkobling til spørringen Spørring verdi (Bensin) i arbeidsboken." type="5" refreshedVersion="8" background="1" saveData="1">
    <dbPr connection="Provider=Microsoft.Mashup.OleDb.1;Data Source=$Workbook$;Location=&quot;Spørring verdi (Bensin)&quot;;Extended Properties=&quot;&quot;" command="SELECT * FROM [Spørring verdi (Bensin)]"/>
  </connection>
  <connection id="27" xr16:uid="{536473A2-A05F-4693-8BD5-84ECF11DAB0B}" keepAlive="1" name="Spørring - Spørring verdi (Diesel)" description="Tilkobling til spørringen Spørring verdi (Diesel) i arbeidsboken." type="5" refreshedVersion="8" background="1" saveData="1">
    <dbPr connection="Provider=Microsoft.Mashup.OleDb.1;Data Source=$Workbook$;Location=&quot;Spørring verdi (Diesel)&quot;;Extended Properties=&quot;&quot;" command="SELECT * FROM [Spørring verdi (Diesel)]"/>
  </connection>
  <connection id="28" xr16:uid="{B271D4D2-D942-47E5-ACE7-B8C652D27951}" keepAlive="1" name="Spørring - Spørring verdi (Elektrisitet)" description="Tilkobling til spørringen Spørring verdi (Elektrisitet) i arbeidsboken." type="5" refreshedVersion="8" background="1" saveData="1">
    <dbPr connection="Provider=Microsoft.Mashup.OleDb.1;Data Source=$Workbook$;Location=&quot;Spørring verdi (Elektrisitet)&quot;;Extended Properties=&quot;&quot;" command="SELECT * FROM [Spørring verdi (Elektrisitet)]"/>
  </connection>
  <connection id="29" xr16:uid="{F2C68306-0387-4217-99AB-04B745468A49}" keepAlive="1" name="Spørring - Spørring verdi (Forsikring)" description="Tilkobling til spørringen Spørring verdi (Forsikring) i arbeidsboken." type="5" refreshedVersion="8" background="1" saveData="1">
    <dbPr connection="Provider=Microsoft.Mashup.OleDb.1;Data Source=$Workbook$;Location=&quot;Spørring verdi (Forsikring)&quot;;Extended Properties=&quot;&quot;" command="SELECT * FROM [Spørring verdi (Forsikring)]"/>
  </connection>
  <connection id="30" xr16:uid="{D7EE2A93-79FB-4D7D-B280-95373EFFF6A6}" keepAlive="1" name="Spørring - Spørring Verdi (KPI Total)" description="Tilkobling til spørringen Spørring Verdi (KPI Total) i arbeidsboken." type="5" refreshedVersion="8" background="1" saveData="1">
    <dbPr connection="Provider=Microsoft.Mashup.OleDb.1;Data Source=$Workbook$;Location=&quot;Spørring Verdi (KPI Total)&quot;;Extended Properties=&quot;&quot;" command="SELECT * FROM [Spørring Verdi (KPI Total)]"/>
  </connection>
  <connection id="31" xr16:uid="{6AA22417-4E73-4FBC-A5BB-1933DCA97B9C}" keepAlive="1" name="Spørring - Spørring verdi (R&amp;V)" description="Tilkobling til spørringen Spørring verdi (R&amp;V) i arbeidsboken." type="5" refreshedVersion="8" background="1" saveData="1">
    <dbPr connection="Provider=Microsoft.Mashup.OleDb.1;Data Source=$Workbook$;Location=&quot;Spørring verdi (R&amp;V)&quot;;Extended Properties=&quot;&quot;" command="SELECT * FROM [Spørring verdi (R&amp;V)]"/>
  </connection>
  <connection id="32" xr16:uid="{A84C05FD-BBF8-46B3-BB22-CAFB83D53B10}" keepAlive="1" name="Spørring - Spørring verdi (Renter)" description="Tilkobling til spørringen Spørring verdi (Renter) i arbeidsboken." type="5" refreshedVersion="8" background="1" saveData="1">
    <dbPr connection="Provider=Microsoft.Mashup.OleDb.1;Data Source=$Workbook$;Location=&quot;Spørring verdi (Renter)&quot;;Extended Properties=&quot;&quot;" command="SELECT * FROM [Spørring verdi (Renter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<sst xmlns="http://schemas.openxmlformats.org/spreadsheetml/2006/main" count="6315" uniqueCount="483">
  <si>
    <t>07251: Arbeidskraftkostnadsindeks (2016=100), etter kvartal, statistikkvariabel og næring (SN2007)</t>
  </si>
  <si>
    <t>https://www.ssb.no/statbank/table/07251/</t>
  </si>
  <si>
    <t>Indeks for totale arbeidskraftkostnader</t>
  </si>
  <si>
    <t>49-53b Transport og lagring</t>
  </si>
  <si>
    <t>År</t>
  </si>
  <si>
    <t>Kvartal</t>
  </si>
  <si>
    <t>2016=100</t>
  </si>
  <si>
    <t>AKI, Årlig</t>
  </si>
  <si>
    <t>Prisrelativer</t>
  </si>
  <si>
    <t>2020=100</t>
  </si>
  <si>
    <t>Måned</t>
  </si>
  <si>
    <t>Månedsverdi</t>
  </si>
  <si>
    <t>AKI, årlig gjennomsnitt</t>
  </si>
  <si>
    <t>2015K1</t>
  </si>
  <si>
    <t>2015M01</t>
  </si>
  <si>
    <t>Prisrelativer [(Pt/Pt-1)]</t>
  </si>
  <si>
    <t>2015K2</t>
  </si>
  <si>
    <t>2015M02</t>
  </si>
  <si>
    <t>2015K3</t>
  </si>
  <si>
    <t>2015M03</t>
  </si>
  <si>
    <t>2015K4</t>
  </si>
  <si>
    <t>2015M04</t>
  </si>
  <si>
    <t>Gjennomsnittlig endring i observert periode</t>
  </si>
  <si>
    <t>2016K1</t>
  </si>
  <si>
    <t>2015M05</t>
  </si>
  <si>
    <t>2022 = 100</t>
  </si>
  <si>
    <t>2016K2</t>
  </si>
  <si>
    <t>2015M06</t>
  </si>
  <si>
    <t>Periode</t>
  </si>
  <si>
    <t>Verdi</t>
  </si>
  <si>
    <t>2016K3</t>
  </si>
  <si>
    <t>2015M07</t>
  </si>
  <si>
    <t>Januar 15 - November 23 (kvartalsvis)</t>
  </si>
  <si>
    <t>2016K4</t>
  </si>
  <si>
    <t>2015M08</t>
  </si>
  <si>
    <t>Januar 15 - November 23 (månedsvis)</t>
  </si>
  <si>
    <t>2017K1</t>
  </si>
  <si>
    <t>2015M09</t>
  </si>
  <si>
    <t>2017K2</t>
  </si>
  <si>
    <t>2015M10</t>
  </si>
  <si>
    <t>2017K3</t>
  </si>
  <si>
    <t>2015M11</t>
  </si>
  <si>
    <t>2017K4</t>
  </si>
  <si>
    <t>2015M12</t>
  </si>
  <si>
    <t>2018K1</t>
  </si>
  <si>
    <t>2016M01</t>
  </si>
  <si>
    <t>2018K2</t>
  </si>
  <si>
    <t>2016M02</t>
  </si>
  <si>
    <t>2018K3</t>
  </si>
  <si>
    <t>2016M03</t>
  </si>
  <si>
    <t>2018K4</t>
  </si>
  <si>
    <t>2016M04</t>
  </si>
  <si>
    <t>2019K1</t>
  </si>
  <si>
    <t>2016M05</t>
  </si>
  <si>
    <t>2019K2</t>
  </si>
  <si>
    <t>2016M06</t>
  </si>
  <si>
    <t>2019K3</t>
  </si>
  <si>
    <t>2016M07</t>
  </si>
  <si>
    <t>2019K4</t>
  </si>
  <si>
    <t>2016M08</t>
  </si>
  <si>
    <t>2020K1</t>
  </si>
  <si>
    <t>2016M09</t>
  </si>
  <si>
    <t>2020K2</t>
  </si>
  <si>
    <t>2016M10</t>
  </si>
  <si>
    <t>2020K3</t>
  </si>
  <si>
    <t>2016M11</t>
  </si>
  <si>
    <t>2020K4</t>
  </si>
  <si>
    <t>2016M12</t>
  </si>
  <si>
    <t>2021K1</t>
  </si>
  <si>
    <t>2017M01</t>
  </si>
  <si>
    <t>2021K2</t>
  </si>
  <si>
    <t>2017M02</t>
  </si>
  <si>
    <t>2021K3</t>
  </si>
  <si>
    <t>2017M03</t>
  </si>
  <si>
    <t>2021K4</t>
  </si>
  <si>
    <t>2017M04</t>
  </si>
  <si>
    <t>2022K1</t>
  </si>
  <si>
    <t>2017M05</t>
  </si>
  <si>
    <t>2022K2</t>
  </si>
  <si>
    <t>2017M06</t>
  </si>
  <si>
    <t>2022K3</t>
  </si>
  <si>
    <t>2017M07</t>
  </si>
  <si>
    <t>2022K4</t>
  </si>
  <si>
    <t>2017M08</t>
  </si>
  <si>
    <t>2023K1</t>
  </si>
  <si>
    <t>2017M09</t>
  </si>
  <si>
    <t>2023K2</t>
  </si>
  <si>
    <t>2017M10</t>
  </si>
  <si>
    <t>2023K3</t>
  </si>
  <si>
    <t>2017M11</t>
  </si>
  <si>
    <t>2023K4</t>
  </si>
  <si>
    <t>2017M12</t>
  </si>
  <si>
    <t>2018M01</t>
  </si>
  <si>
    <t>2018M02</t>
  </si>
  <si>
    <t>2018M03</t>
  </si>
  <si>
    <t>2018M04</t>
  </si>
  <si>
    <t>2018M05</t>
  </si>
  <si>
    <t>2018M06</t>
  </si>
  <si>
    <t>2018M07</t>
  </si>
  <si>
    <t>2018M08</t>
  </si>
  <si>
    <t>2018M09</t>
  </si>
  <si>
    <t>2018M10</t>
  </si>
  <si>
    <t>2018M11</t>
  </si>
  <si>
    <t>2018M12</t>
  </si>
  <si>
    <t>2019M01</t>
  </si>
  <si>
    <t>2019M02</t>
  </si>
  <si>
    <t>2019M03</t>
  </si>
  <si>
    <t>2019M04</t>
  </si>
  <si>
    <t>2019M05</t>
  </si>
  <si>
    <t>2019M06</t>
  </si>
  <si>
    <t>2019M07</t>
  </si>
  <si>
    <t>2019M08</t>
  </si>
  <si>
    <t>2019M09</t>
  </si>
  <si>
    <t>2019M10</t>
  </si>
  <si>
    <t>2019M11</t>
  </si>
  <si>
    <t>2019M12</t>
  </si>
  <si>
    <t>2020M01</t>
  </si>
  <si>
    <t>2020M02</t>
  </si>
  <si>
    <t>2020M03</t>
  </si>
  <si>
    <t>2020M04</t>
  </si>
  <si>
    <t>2020M05</t>
  </si>
  <si>
    <t>2020M06</t>
  </si>
  <si>
    <t>2020M07</t>
  </si>
  <si>
    <t>2020M08</t>
  </si>
  <si>
    <t>2020M09</t>
  </si>
  <si>
    <t>2020M10</t>
  </si>
  <si>
    <t>2020M11</t>
  </si>
  <si>
    <t>2020M12</t>
  </si>
  <si>
    <t>2021M01</t>
  </si>
  <si>
    <t>2021M02</t>
  </si>
  <si>
    <t>2021M03</t>
  </si>
  <si>
    <t>2021M04</t>
  </si>
  <si>
    <t>2021M05</t>
  </si>
  <si>
    <t>2021M06</t>
  </si>
  <si>
    <t>2021M07</t>
  </si>
  <si>
    <t>2021M08</t>
  </si>
  <si>
    <t>2021M09</t>
  </si>
  <si>
    <t>2021M10</t>
  </si>
  <si>
    <t>2021M11</t>
  </si>
  <si>
    <t>2021M12</t>
  </si>
  <si>
    <t>2022M01</t>
  </si>
  <si>
    <t>2022M02</t>
  </si>
  <si>
    <t>2022M03</t>
  </si>
  <si>
    <t>2022M04</t>
  </si>
  <si>
    <t>2022M05</t>
  </si>
  <si>
    <t>2022M06</t>
  </si>
  <si>
    <t>2022M07</t>
  </si>
  <si>
    <t>2022M08</t>
  </si>
  <si>
    <t>2022M09</t>
  </si>
  <si>
    <t>2022M10</t>
  </si>
  <si>
    <t>2022M11</t>
  </si>
  <si>
    <t>2022M12</t>
  </si>
  <si>
    <t>2023M01</t>
  </si>
  <si>
    <t>2023M02</t>
  </si>
  <si>
    <t>2023M03</t>
  </si>
  <si>
    <t>2023M04</t>
  </si>
  <si>
    <t>2023M05</t>
  </si>
  <si>
    <t>2023M06</t>
  </si>
  <si>
    <t>2023M07</t>
  </si>
  <si>
    <t>2023M08</t>
  </si>
  <si>
    <t>2023M09</t>
  </si>
  <si>
    <t>2023M10</t>
  </si>
  <si>
    <t>2023M11</t>
  </si>
  <si>
    <t>2023M12</t>
  </si>
  <si>
    <t>2024M01</t>
  </si>
  <si>
    <t>2024M02</t>
  </si>
  <si>
    <t>2024M03</t>
  </si>
  <si>
    <t>2024M04</t>
  </si>
  <si>
    <t>2024M05</t>
  </si>
  <si>
    <t>2024M06</t>
  </si>
  <si>
    <t>2024M07</t>
  </si>
  <si>
    <t>2024M08</t>
  </si>
  <si>
    <t>2024M09</t>
  </si>
  <si>
    <t>2024M10</t>
  </si>
  <si>
    <t>2024M11</t>
  </si>
  <si>
    <t>2024M12</t>
  </si>
  <si>
    <t>03013: Konsumprisindeks, etter måned, statistikkvariabel og konsumgruppe</t>
  </si>
  <si>
    <t>03013: Konsumprisindeks, etter konsumgruppe, måned og statistikkvariabel. Statistikkbanken (ssb.no)</t>
  </si>
  <si>
    <t>Konsumprisindeks for biler (2015=100)</t>
  </si>
  <si>
    <t>2015=100</t>
  </si>
  <si>
    <t>KPI, årlig gjennomsnitt</t>
  </si>
  <si>
    <t>2015 = 100</t>
  </si>
  <si>
    <t>10729: Renter på nye utlån (prosent), etter måned, statistikkvariabel, sektor og utlånstype</t>
  </si>
  <si>
    <t xml:space="preserve">https://www.ssb.no/statbank/table/10729 </t>
  </si>
  <si>
    <t>Renter på nye utlån, ikke-finansielle foretak</t>
  </si>
  <si>
    <t>Konsumprisindeks (2015=100)</t>
  </si>
  <si>
    <t>Andre nedbetalingslån</t>
  </si>
  <si>
    <t>TOTAL Totalindeks</t>
  </si>
  <si>
    <t>KPI, årlig endring</t>
  </si>
  <si>
    <t>Realrente</t>
  </si>
  <si>
    <t>Realrente, årlig gjennomsnitt</t>
  </si>
  <si>
    <t>Standardiserte verdier (1+r)</t>
  </si>
  <si>
    <t xml:space="preserve">Real rente, årlig gjennomsnitt (%) </t>
  </si>
  <si>
    <t>Renter: januar 2015 - oktober 2023</t>
  </si>
  <si>
    <t>Predikert differanse</t>
  </si>
  <si>
    <t>Diesel</t>
  </si>
  <si>
    <t>Bensin</t>
  </si>
  <si>
    <t>Diesel, årlig</t>
  </si>
  <si>
    <t>Bensin, årlig</t>
  </si>
  <si>
    <t>Diesel, årlig gjennomsnitt</t>
  </si>
  <si>
    <t>Bensin, årlig gjennomsnitt</t>
  </si>
  <si>
    <t>Diesel [(Pt/Pt-1)]</t>
  </si>
  <si>
    <t>Bensin [(Pt/Pt-1)]</t>
  </si>
  <si>
    <t>Konsumprisindeks, 04.5.1 Elektrisitet inkludert nettleie</t>
  </si>
  <si>
    <t xml:space="preserve">Elektrisitet, årlig gjennomsnitt (%) </t>
  </si>
  <si>
    <t xml:space="preserve">Vedlikehold &amp; reparasjon, årlig gjennomsnitt (%) </t>
  </si>
  <si>
    <t>Vedlikehold og reparasjon på verksted (2015=100)</t>
  </si>
  <si>
    <t>03013: Konsumprisindeks, etter konsumgruppe, måned og statistikkvariabel</t>
  </si>
  <si>
    <t>03013: Konsumprisindeks, etter konsumgruppe, statistikkvariabel og måned. Statistikkbanken (ssb.no)</t>
  </si>
  <si>
    <t>Forsikring (2015=100) omfatter bolig- og transportforsikring</t>
  </si>
  <si>
    <t xml:space="preserve">Forsikring, årlig gjennomsnitt (%) </t>
  </si>
  <si>
    <t>Januar 2015 - desember 2023 (kvartalsvis)</t>
  </si>
  <si>
    <t>Januar 2015 - desember 2023 (månedsvis)</t>
  </si>
  <si>
    <t>2024K1</t>
  </si>
  <si>
    <t>2024K2</t>
  </si>
  <si>
    <t>2024K3</t>
  </si>
  <si>
    <t>2024K4</t>
  </si>
  <si>
    <t>KPI totalindeks (2015=100)</t>
  </si>
  <si>
    <t xml:space="preserve">Administrasjon, årlig gjennomsnitt (%) </t>
  </si>
  <si>
    <t>Vektfordeling etter drivlinje</t>
  </si>
  <si>
    <t>Drivstoff type</t>
  </si>
  <si>
    <t>Antall løyver</t>
  </si>
  <si>
    <t>Total bilkost</t>
  </si>
  <si>
    <t>Kostnadsgruppevekter for en gjennomsnitligbil etter drivlinje</t>
  </si>
  <si>
    <t>Bensin&amp;Hybrid</t>
  </si>
  <si>
    <t>Kostnadsgrupper</t>
  </si>
  <si>
    <t>Drivstofftype</t>
  </si>
  <si>
    <t>Bensi&amp;hybrid</t>
  </si>
  <si>
    <t>El</t>
  </si>
  <si>
    <t>Lønnskostnader</t>
  </si>
  <si>
    <t>Sum</t>
  </si>
  <si>
    <t>Kapital kostnader</t>
  </si>
  <si>
    <t>Drivstoffkostnader pr bil</t>
  </si>
  <si>
    <t>Rep&amp;vedlikeholdskostnader pr bil</t>
  </si>
  <si>
    <t>Forsikringskostnader pr bil</t>
  </si>
  <si>
    <t>Vektfordeling mellom rente- &amp; avskrivningskostnader</t>
  </si>
  <si>
    <t>Administrasjonskostnader pr bil</t>
  </si>
  <si>
    <t>Kapital</t>
  </si>
  <si>
    <t>rente</t>
  </si>
  <si>
    <t>avskrivning</t>
  </si>
  <si>
    <t>Beregning av delindeks for kapitalkostnader</t>
  </si>
  <si>
    <t>Kapitalkostnader</t>
  </si>
  <si>
    <t>Kapitalkostnader: avskrivning</t>
  </si>
  <si>
    <t>Kapitalkostnader: rente</t>
  </si>
  <si>
    <t>Vektet kapitalkostnad</t>
  </si>
  <si>
    <t>Kjedet kapitalindeks</t>
  </si>
  <si>
    <t xml:space="preserve">Januar </t>
  </si>
  <si>
    <t>Februar</t>
  </si>
  <si>
    <t>Mars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</si>
  <si>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</si>
  <si>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</si>
  <si>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</si>
  <si>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</si>
  <si>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</si>
  <si>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</si>
  <si>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</si>
  <si>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</si>
  <si>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Desember</t>
  </si>
  <si>
    <t>Prisendring i kostnadskomponentedne i forhold til ret før</t>
  </si>
  <si>
    <r>
      <rPr>
        <sz val="11"/>
        <color theme="1"/>
        <rFont val="Calibri"/>
        <family val="2"/>
        <scheme val="minor"/>
      </rPr>
      <t xml:space="preserve">Lønn </t>
    </r>
    <r>
      <rPr>
        <b/>
        <sz val="11"/>
        <color theme="1"/>
        <rFont val="Calibri"/>
        <family val="2"/>
        <scheme val="minor"/>
      </rPr>
      <t>[(Pt/Pt-1)]</t>
    </r>
  </si>
  <si>
    <r>
      <t xml:space="preserve">Vektet kapitalkostnad  </t>
    </r>
    <r>
      <rPr>
        <b/>
        <sz val="11"/>
        <color theme="1"/>
        <rFont val="Calibri"/>
        <family val="2"/>
        <scheme val="minor"/>
      </rPr>
      <t>[(Pt/Pt-1)]</t>
    </r>
  </si>
  <si>
    <r>
      <rPr>
        <sz val="11"/>
        <color theme="1"/>
        <rFont val="Calibri"/>
        <family val="2"/>
        <scheme val="minor"/>
      </rPr>
      <t>Diesel</t>
    </r>
    <r>
      <rPr>
        <b/>
        <sz val="11"/>
        <color theme="1"/>
        <rFont val="Calibri"/>
        <family val="2"/>
        <scheme val="minor"/>
      </rPr>
      <t xml:space="preserve"> [(Pt/Pt-1)]</t>
    </r>
  </si>
  <si>
    <r>
      <rPr>
        <sz val="11"/>
        <color theme="1"/>
        <rFont val="Calibri"/>
        <family val="2"/>
        <scheme val="minor"/>
      </rPr>
      <t>Bensin</t>
    </r>
    <r>
      <rPr>
        <b/>
        <sz val="11"/>
        <color theme="1"/>
        <rFont val="Calibri"/>
        <family val="2"/>
        <scheme val="minor"/>
      </rPr>
      <t xml:space="preserve"> [(Pt/Pt-1)]</t>
    </r>
  </si>
  <si>
    <r>
      <rPr>
        <sz val="11"/>
        <color theme="1"/>
        <rFont val="Calibri"/>
        <family val="2"/>
        <scheme val="minor"/>
      </rPr>
      <t xml:space="preserve">Elektrisitet </t>
    </r>
    <r>
      <rPr>
        <b/>
        <sz val="11"/>
        <color theme="1"/>
        <rFont val="Calibri"/>
        <family val="2"/>
        <scheme val="minor"/>
      </rPr>
      <t>[(Pt/Pt-1)]</t>
    </r>
  </si>
  <si>
    <r>
      <rPr>
        <sz val="11"/>
        <color theme="1"/>
        <rFont val="Calibri"/>
        <family val="2"/>
        <scheme val="minor"/>
      </rPr>
      <t>Vedlikehold &amp; reparasjon</t>
    </r>
    <r>
      <rPr>
        <b/>
        <sz val="11"/>
        <color theme="1"/>
        <rFont val="Calibri"/>
        <family val="2"/>
        <scheme val="minor"/>
      </rPr>
      <t xml:space="preserve"> [(Pt/Pt-1)]</t>
    </r>
  </si>
  <si>
    <r>
      <rPr>
        <sz val="11"/>
        <color theme="1"/>
        <rFont val="Calibri"/>
        <family val="2"/>
        <scheme val="minor"/>
      </rPr>
      <t>Forsikring</t>
    </r>
    <r>
      <rPr>
        <b/>
        <sz val="11"/>
        <color theme="1"/>
        <rFont val="Calibri"/>
        <family val="2"/>
        <scheme val="minor"/>
      </rPr>
      <t xml:space="preserve"> [(Pt/Pt-1)]</t>
    </r>
  </si>
  <si>
    <r>
      <rPr>
        <sz val="11"/>
        <color theme="1"/>
        <rFont val="Calibri"/>
        <family val="2"/>
        <scheme val="minor"/>
      </rPr>
      <t>Administrasjon</t>
    </r>
    <r>
      <rPr>
        <b/>
        <sz val="11"/>
        <color theme="1"/>
        <rFont val="Calibri"/>
        <family val="2"/>
        <scheme val="minor"/>
      </rPr>
      <t xml:space="preserve"> [(Pt/Pt-1)]</t>
    </r>
  </si>
  <si>
    <t>Dieselbil [(Pt/Pt-1)]</t>
  </si>
  <si>
    <t>Andel biler i 2020</t>
  </si>
  <si>
    <t>Andel biler i 2022</t>
  </si>
  <si>
    <t>Gjennomsnittlig kostnadsandel per bil</t>
  </si>
  <si>
    <t>Kalibreringsfaktor</t>
  </si>
  <si>
    <t>Kalibrert vektandel</t>
  </si>
  <si>
    <t>Bensinbil [(Pt/Pt-1)]</t>
  </si>
  <si>
    <t>El-bil [(Pt/Pt-1)]</t>
  </si>
  <si>
    <t>2022=100</t>
  </si>
  <si>
    <t>kjedet indeks for dieselbiler</t>
  </si>
  <si>
    <t>Lønnindeks</t>
  </si>
  <si>
    <t>Kapitalindeks</t>
  </si>
  <si>
    <t>Dieselindeks</t>
  </si>
  <si>
    <t>Vedlikehold- &amp; reparasjonsindeks</t>
  </si>
  <si>
    <t>Forsikringsindeks</t>
  </si>
  <si>
    <t>Administrasjonsindeks</t>
  </si>
  <si>
    <t>Totalindeks, dieselbiler</t>
  </si>
  <si>
    <t>kjedet indeks for bensin- og hybridbiler</t>
  </si>
  <si>
    <t>Bensinindeks</t>
  </si>
  <si>
    <t>Totalindeks, bensin- og hybridbiler</t>
  </si>
  <si>
    <t>kjedet indeks for el-biler</t>
  </si>
  <si>
    <t>Elektrisitetsindeks</t>
  </si>
  <si>
    <t>Totalidneks, el-biler</t>
  </si>
  <si>
    <t>Totalindeks, drosjenæring</t>
  </si>
  <si>
    <t>(Pt/Pt-1)</t>
  </si>
  <si>
    <t>Januar</t>
  </si>
  <si>
    <t>Endring i kostnadsindeks for drosjetransport</t>
  </si>
  <si>
    <t>Måleenhet</t>
  </si>
  <si>
    <t>Kommentar</t>
  </si>
  <si>
    <t xml:space="preserve">Verdi før </t>
  </si>
  <si>
    <t>Verdi etter</t>
  </si>
  <si>
    <t>Endring</t>
  </si>
  <si>
    <t>Fra</t>
  </si>
  <si>
    <t>Til</t>
  </si>
  <si>
    <t>Månedsverdier</t>
  </si>
  <si>
    <t>Desember siste observasjon</t>
  </si>
  <si>
    <t>Framskrevet til mars 24</t>
  </si>
  <si>
    <t>Takstelementer</t>
  </si>
  <si>
    <t>Takstelementer justert etter siste faktiske observasjon</t>
  </si>
  <si>
    <t>Siste observerasjon mar 23 - nov 23</t>
  </si>
  <si>
    <t>Framskrevet mars 23 - mars 24</t>
  </si>
  <si>
    <t>Fra 1. mars 2023</t>
  </si>
  <si>
    <t>Avrundet</t>
  </si>
  <si>
    <t>Faktisk prosentvis endring</t>
  </si>
  <si>
    <t>Forslag til takstelementer</t>
  </si>
  <si>
    <t>§ 7</t>
  </si>
  <si>
    <t>Starttakst (holdeplass/gate):</t>
  </si>
  <si>
    <t>*</t>
  </si>
  <si>
    <t>Starttakst (bestilling)</t>
  </si>
  <si>
    <t>Tilkjøring utover 10 km per km</t>
  </si>
  <si>
    <t>**</t>
  </si>
  <si>
    <t>Avstandstakst de første 10 km per km</t>
  </si>
  <si>
    <t>Avstandstakst utover 10 km per km</t>
  </si>
  <si>
    <t>Tidstakst per time</t>
  </si>
  <si>
    <t>Minimumsvederlag per tur</t>
  </si>
  <si>
    <t>§ 9</t>
  </si>
  <si>
    <t>Tillegg forhåndsbestilling per tur</t>
  </si>
  <si>
    <t>§ 11</t>
  </si>
  <si>
    <t>Rullestoltillegg per tur</t>
  </si>
  <si>
    <t>§ 12</t>
  </si>
  <si>
    <t>Sykekjøring mv.</t>
  </si>
  <si>
    <t>* avrunde til nærmeste krone</t>
  </si>
  <si>
    <t>Gjennomsnittlig prosentvis endring i referansepris</t>
  </si>
  <si>
    <t>**avrundet til nærmeste 10 øre</t>
  </si>
  <si>
    <t>Gjennomsnittlig prosentvis endring utenom referansepris</t>
  </si>
  <si>
    <t>Gjennomsnittlig prosentvis endring alle takstelementer</t>
  </si>
  <si>
    <t>Formel</t>
  </si>
  <si>
    <t>2025M1</t>
  </si>
  <si>
    <t>2025M2</t>
  </si>
  <si>
    <t>2025M3</t>
  </si>
  <si>
    <t>2025M4</t>
  </si>
  <si>
    <t>2025M5</t>
  </si>
  <si>
    <t>2025M6</t>
  </si>
  <si>
    <t>2025M7</t>
  </si>
  <si>
    <t>2025M8</t>
  </si>
  <si>
    <t>2025M9</t>
  </si>
  <si>
    <t>2025M10</t>
  </si>
  <si>
    <t>2025M11</t>
  </si>
  <si>
    <t>2025M12</t>
  </si>
  <si>
    <t>2026M1</t>
  </si>
  <si>
    <t>2026M2</t>
  </si>
  <si>
    <t>2026M3</t>
  </si>
  <si>
    <t>2026M4</t>
  </si>
  <si>
    <t>2026M5</t>
  </si>
  <si>
    <t>2026M6</t>
  </si>
  <si>
    <t>2026M7</t>
  </si>
  <si>
    <t>2026M8</t>
  </si>
  <si>
    <t>2026M9</t>
  </si>
  <si>
    <t>2026M10</t>
  </si>
  <si>
    <t>2026M11</t>
  </si>
  <si>
    <t>2026M12</t>
  </si>
  <si>
    <t>Juni 24 siste observasjon</t>
  </si>
  <si>
    <t>Andel biler i 2024</t>
  </si>
  <si>
    <t>Gjennomsnittlig månedelig vekst</t>
  </si>
  <si>
    <t>Gjennomsnittlig årlig vekst</t>
  </si>
  <si>
    <t>Framskrivning indeksverdi</t>
  </si>
  <si>
    <t>2025K1</t>
  </si>
  <si>
    <t>2025K2</t>
  </si>
  <si>
    <t>2025K3</t>
  </si>
  <si>
    <t>2025K4</t>
  </si>
  <si>
    <t>Fra 1. mars 2024</t>
  </si>
  <si>
    <t>juni 25 siste observasjon</t>
  </si>
  <si>
    <t>Januar 15 - juli 2025 (månedsvis)</t>
  </si>
  <si>
    <t>Realrente: januar 2015 - juni 2025</t>
  </si>
  <si>
    <t>KPI: januar 2015 - juli 2025</t>
  </si>
  <si>
    <t>Januar 15 - juni 25 (månedsvis)</t>
  </si>
  <si>
    <t>Januar 2015 - juni 2025 (månedsvis)</t>
  </si>
  <si>
    <t>Januar 2015 - juli 2025</t>
  </si>
  <si>
    <t>Lønn</t>
  </si>
  <si>
    <t>Elektrisitet</t>
  </si>
  <si>
    <t>Vedlikehold</t>
  </si>
  <si>
    <t>Forsikring</t>
  </si>
  <si>
    <t>Administrasjon</t>
  </si>
  <si>
    <t>mars</t>
  </si>
  <si>
    <t>juni</t>
  </si>
  <si>
    <t>Total</t>
  </si>
  <si>
    <t>Verdi før</t>
  </si>
  <si>
    <t>Siste observerasjon mars 2023 - mars 2024</t>
  </si>
  <si>
    <t>Siste observerasjon mar 24 - juni 2025</t>
  </si>
  <si>
    <t>Estimert utvikling i kostnadselementer</t>
  </si>
  <si>
    <t>Tast inn verdier (januar - desember) i celle for måned</t>
  </si>
  <si>
    <t>Tast inn verdier (2015 - ) i celle for år</t>
  </si>
  <si>
    <t>Kostnadsgruppe</t>
  </si>
  <si>
    <t>Kostnadsfordeling per drivlinje</t>
  </si>
  <si>
    <t>Bensin/Hybrid</t>
  </si>
  <si>
    <t>Kalibrert vektandel drivlinjer</t>
  </si>
  <si>
    <t>Vektet endring</t>
  </si>
  <si>
    <t>2026K1</t>
  </si>
  <si>
    <t>2026K2</t>
  </si>
  <si>
    <t>2026K3</t>
  </si>
  <si>
    <t>2026K4</t>
  </si>
  <si>
    <t>2027K1</t>
  </si>
  <si>
    <t>2027K2</t>
  </si>
  <si>
    <t>2027K3</t>
  </si>
  <si>
    <t>2027K4</t>
  </si>
  <si>
    <t>2028K1</t>
  </si>
  <si>
    <t>2028K2</t>
  </si>
  <si>
    <t>2028K3</t>
  </si>
  <si>
    <t>2028K4</t>
  </si>
  <si>
    <t>2029K1</t>
  </si>
  <si>
    <t>2029K2</t>
  </si>
  <si>
    <t>2029K3</t>
  </si>
  <si>
    <t>2029K4</t>
  </si>
  <si>
    <t>2030K1</t>
  </si>
  <si>
    <t>2030K2</t>
  </si>
  <si>
    <t>2030K3</t>
  </si>
  <si>
    <t>2030K4</t>
  </si>
  <si>
    <t>2025M01</t>
  </si>
  <si>
    <t>2025M02</t>
  </si>
  <si>
    <t>2025M03</t>
  </si>
  <si>
    <t>2025M04</t>
  </si>
  <si>
    <t>2025M05</t>
  </si>
  <si>
    <t>2025M06</t>
  </si>
  <si>
    <t>2025M07</t>
  </si>
  <si>
    <t>2025M08</t>
  </si>
  <si>
    <t>2025M09</t>
  </si>
  <si>
    <t>2026M01</t>
  </si>
  <si>
    <t>2026M02</t>
  </si>
  <si>
    <t>2026M03</t>
  </si>
  <si>
    <t>2026M04</t>
  </si>
  <si>
    <t>2026M05</t>
  </si>
  <si>
    <t>2026M06</t>
  </si>
  <si>
    <t>2026M07</t>
  </si>
  <si>
    <t>2026M08</t>
  </si>
  <si>
    <t>2026M09</t>
  </si>
  <si>
    <t>Spørring Statistikkvariabel (KPI Total).Statistikkvariabel</t>
  </si>
  <si>
    <t>Spørring tid (KPI Total).Tid</t>
  </si>
  <si>
    <t>KPI Total</t>
  </si>
  <si>
    <t>Totalindeks</t>
  </si>
  <si>
    <t>Spørring næring (AKK).Næring</t>
  </si>
  <si>
    <t>Spørring næring (AKK).Næringskode</t>
  </si>
  <si>
    <t>Spørring tid (AKK).Tid</t>
  </si>
  <si>
    <t>Arbeidskraftkostnadsindeks</t>
  </si>
  <si>
    <t>Transport og lagring</t>
  </si>
  <si>
    <t>49-53b</t>
  </si>
  <si>
    <t>Spørring statistikkvariabel (Renter).Statistikkvariabel</t>
  </si>
  <si>
    <t>Spørring utlånstype (Renter).Utlånstype</t>
  </si>
  <si>
    <t>Spørring sektor (Renter).Sektor</t>
  </si>
  <si>
    <t>Spørring tid (Renter).Name</t>
  </si>
  <si>
    <t>Rentenivå</t>
  </si>
  <si>
    <t>Renter på nye utlån</t>
  </si>
  <si>
    <t>Ikke-finansielle foretak</t>
  </si>
  <si>
    <t>Spørring næring (avskrivning).Næringskode</t>
  </si>
  <si>
    <t>Spørring næring (avskrivning).Undergruppe</t>
  </si>
  <si>
    <t>Spørring tid (avskrivning).Tid</t>
  </si>
  <si>
    <t>KPI Biler</t>
  </si>
  <si>
    <t>07.1.1</t>
  </si>
  <si>
    <t>Biler</t>
  </si>
  <si>
    <t>Spørring statistikkvariabel (Diesel).Konsumgruppe - kode</t>
  </si>
  <si>
    <t>Spørring statistikkvariabel (Diesel).Konsumgruppe</t>
  </si>
  <si>
    <t>Spørring tid (Diesel).Tid</t>
  </si>
  <si>
    <t>07.2.2.1</t>
  </si>
  <si>
    <t>Spørring statistikkvariabel (Bensin).Konsumgruppe - kode</t>
  </si>
  <si>
    <t>Spørring tid (Bensin).Tid</t>
  </si>
  <si>
    <t>Spørring statistikkvariabel (Bensin).Konsumgruppe</t>
  </si>
  <si>
    <t>07.2.2.2</t>
  </si>
  <si>
    <t>Spørring statistikkvariabel (Elektrisitet).Konsumgruppe - kode</t>
  </si>
  <si>
    <t>Spørring statistikkvariabel (Elektrisitet).Konsumgruppe</t>
  </si>
  <si>
    <t>Spørring tid (Elektrisitet).Tid</t>
  </si>
  <si>
    <t>04.5.1</t>
  </si>
  <si>
    <t>Elektrisitet inkludert nettleie</t>
  </si>
  <si>
    <t>Spørring statistikkvariabel (R&amp;V).Konsumgruppe - kode</t>
  </si>
  <si>
    <t>Spørring statistikkvariabel (R&amp;V).Konsumgruppe</t>
  </si>
  <si>
    <t>Spørring tid (R&amp;V).Tid</t>
  </si>
  <si>
    <t>07.2.3</t>
  </si>
  <si>
    <t>Vedlikehold og reparasjon på verksted</t>
  </si>
  <si>
    <t>Spørring statistikkvariabel (Forsikring).Konsumgruppe - kode</t>
  </si>
  <si>
    <t>Spørring statistikkvariabel (Forsikring).Konsumgruppe</t>
  </si>
  <si>
    <t>Spørring tid (Forsikring).Tid</t>
  </si>
  <si>
    <t>12.5</t>
  </si>
  <si>
    <t>Spørring Statistikkvariabel (Administrasjon).Statistikkvariabel</t>
  </si>
  <si>
    <t>Spørring tid (Administrasjon).Tid</t>
  </si>
  <si>
    <t>Takstelementer justert etter justeringsperiode</t>
  </si>
  <si>
    <t>Justeringsperiode juni 2025 - juni 2026</t>
  </si>
  <si>
    <t>Takstelement</t>
  </si>
  <si>
    <t>Gjeldende takster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</si>
</sst>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-* #,##0.00_-;\-* #,##0.00_-;_-* &quot;-&quot;??_-;_-@_-"/>
    <numFmt numFmtId="165" formatCode="0.0"/>
    <numFmt numFmtId="166" formatCode="0.0%"/>
    <numFmt numFmtId="167" formatCode="0.00000"/>
    <numFmt numFmtId="168" formatCode="0.0000"/>
    <numFmt numFmtId="169" formatCode="0.000"/>
    <numFmt numFmtId="170" formatCode="0.0\ %"/>
    <numFmt numFmtId="171" formatCode="&quot;kr&quot;\ #,##0.00"/>
    <numFmt numFmtId="172" formatCode="_(&quot;kr&quot;* #,##0.00_);_(&quot;kr&quot;* \(#,##0.00\);_(&quot;kr&quot;* &quot;-&quot;??_);_(@_)"/>
    <numFmt numFmtId="173" formatCode="0.000\ %"/>
    <numFmt numFmtId="174" formatCode="0.0000\ %"/>
    <numFmt numFmtId="175" formatCode="0.0000000"/>
    <numFmt numFmtId="176" formatCode="0.000000"/>
    <numFmt numFmtId="177" formatCode="0.00000\ %"/>
    <numFmt numFmtId="178" formatCode="&quot;kr&quot;\ #,##0.0"/>
    <numFmt numFmtId="179" formatCode="0.0000000000000000\ %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rgb="FF00B0F0"/>
      <name val="Arial"/>
      <family val="2"/>
    </font>
    <font>
      <b/>
      <sz val="11"/>
      <color rgb="FF3F3F3F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</font>
    <font>
      <b/>
      <sz val="11"/>
      <color theme="0"/>
      <name val="Calibri"/>
    </font>
    <font>
      <b/>
      <sz val="11"/>
      <color rgb="FFFFFFFF"/>
      <name val="Calibri"/>
    </font>
    <font>
      <sz val="22"/>
      <color theme="1"/>
      <name val="Calibri"/>
      <family val="2"/>
      <scheme val="minor"/>
    </font>
    <font>
      <b/>
      <i/>
      <sz val="11"/>
      <color rgb="FF3F3F3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8A87"/>
        <bgColor indexed="64"/>
      </patternFill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64"/>
      </top>
      <bottom style="medium">
        <color rgb="FF3F868D"/>
      </bottom>
      <diagonal/>
    </border>
    <border>
      <left/>
      <right style="thick">
        <color rgb="FF3F868D"/>
      </right>
      <top style="thick">
        <color indexed="64"/>
      </top>
      <bottom style="medium">
        <color rgb="FF3F868D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3F868D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ck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6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8" fillId="0" borderId="0" applyBorder="0"/>
    <xf numFmtId="0" fontId="10" fillId="0" borderId="0"/>
    <xf numFmtId="0" fontId="15" fillId="5" borderId="0" applyNumberFormat="0" applyBorder="0" applyAlignment="0" applyProtection="0"/>
    <xf numFmtId="0" fontId="24" fillId="7" borderId="19" applyNumberFormat="0" applyAlignment="0" applyProtection="0"/>
    <xf numFmtId="164" fontId="7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61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165" fontId="0" fillId="0" borderId="0" xfId="0" applyNumberFormat="1"/>
    <xf numFmtId="0" fontId="1" fillId="0" borderId="0" xfId="0" applyFont="1"/>
    <xf numFmtId="0" fontId="5" fillId="0" borderId="0" xfId="0" applyFont="1"/>
    <xf numFmtId="0" fontId="6" fillId="0" borderId="0" xfId="1"/>
    <xf numFmtId="0" fontId="8" fillId="0" borderId="0" xfId="3"/>
    <xf numFmtId="0" fontId="5" fillId="0" borderId="0" xfId="3" applyFont="1"/>
    <xf numFmtId="0" fontId="4" fillId="0" borderId="0" xfId="3" applyFont="1"/>
    <xf numFmtId="165" fontId="8" fillId="0" borderId="0" xfId="3" applyNumberFormat="1"/>
    <xf numFmtId="165" fontId="0" fillId="2" borderId="0" xfId="0" applyNumberFormat="1" applyFill="1"/>
    <xf numFmtId="9" fontId="0" fillId="0" borderId="2" xfId="2" applyFont="1" applyBorder="1" applyAlignment="1">
      <alignment wrapText="1"/>
    </xf>
    <xf numFmtId="0" fontId="1" fillId="0" borderId="2" xfId="0" applyFont="1" applyBorder="1" applyAlignment="1">
      <alignment wrapText="1"/>
    </xf>
    <xf numFmtId="2" fontId="0" fillId="0" borderId="0" xfId="0" applyNumberFormat="1"/>
    <xf numFmtId="2" fontId="8" fillId="0" borderId="0" xfId="3" applyNumberFormat="1"/>
    <xf numFmtId="0" fontId="4" fillId="0" borderId="0" xfId="3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horizontal="center" wrapText="1"/>
    </xf>
    <xf numFmtId="166" fontId="0" fillId="0" borderId="0" xfId="2" applyNumberFormat="1" applyFont="1" applyFill="1" applyBorder="1"/>
    <xf numFmtId="166" fontId="0" fillId="0" borderId="2" xfId="2" applyNumberFormat="1" applyFont="1" applyFill="1" applyBorder="1"/>
    <xf numFmtId="0" fontId="0" fillId="0" borderId="2" xfId="0" applyBorder="1"/>
    <xf numFmtId="0" fontId="12" fillId="0" borderId="4" xfId="4" applyFont="1" applyBorder="1" applyAlignment="1">
      <alignment horizontal="left" vertical="top" wrapText="1"/>
    </xf>
    <xf numFmtId="0" fontId="12" fillId="0" borderId="5" xfId="4" applyFont="1" applyBorder="1" applyAlignment="1">
      <alignment horizontal="left" vertical="top" wrapText="1"/>
    </xf>
    <xf numFmtId="0" fontId="9" fillId="4" borderId="2" xfId="4" applyFont="1" applyFill="1" applyBorder="1" applyAlignment="1">
      <alignment horizontal="center" wrapText="1"/>
    </xf>
    <xf numFmtId="0" fontId="9" fillId="4" borderId="1" xfId="0" applyFont="1" applyFill="1" applyBorder="1" applyAlignment="1">
      <alignment wrapText="1"/>
    </xf>
    <xf numFmtId="9" fontId="0" fillId="0" borderId="0" xfId="2" applyFont="1" applyBorder="1"/>
    <xf numFmtId="9" fontId="0" fillId="0" borderId="2" xfId="2" applyFont="1" applyBorder="1"/>
    <xf numFmtId="166" fontId="0" fillId="0" borderId="0" xfId="0" applyNumberFormat="1" applyAlignment="1">
      <alignment wrapText="1"/>
    </xf>
    <xf numFmtId="166" fontId="0" fillId="0" borderId="0" xfId="2" applyNumberFormat="1" applyFont="1" applyAlignment="1">
      <alignment wrapText="1"/>
    </xf>
    <xf numFmtId="166" fontId="0" fillId="0" borderId="0" xfId="0" applyNumberFormat="1" applyAlignment="1">
      <alignment horizontal="center" wrapText="1"/>
    </xf>
    <xf numFmtId="0" fontId="1" fillId="0" borderId="8" xfId="0" applyFont="1" applyBorder="1" applyAlignment="1">
      <alignment wrapText="1"/>
    </xf>
    <xf numFmtId="9" fontId="0" fillId="0" borderId="9" xfId="2" applyFont="1" applyBorder="1" applyAlignment="1">
      <alignment wrapText="1"/>
    </xf>
    <xf numFmtId="0" fontId="0" fillId="0" borderId="4" xfId="0" applyBorder="1"/>
    <xf numFmtId="0" fontId="1" fillId="0" borderId="1" xfId="0" applyFont="1" applyBorder="1"/>
    <xf numFmtId="0" fontId="1" fillId="0" borderId="10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6" xfId="0" applyBorder="1"/>
    <xf numFmtId="0" fontId="1" fillId="0" borderId="4" xfId="0" applyFont="1" applyBorder="1"/>
    <xf numFmtId="0" fontId="1" fillId="0" borderId="10" xfId="0" applyFont="1" applyBorder="1"/>
    <xf numFmtId="0" fontId="1" fillId="0" borderId="5" xfId="0" applyFont="1" applyBorder="1"/>
    <xf numFmtId="0" fontId="1" fillId="0" borderId="11" xfId="0" applyFont="1" applyBorder="1"/>
    <xf numFmtId="167" fontId="0" fillId="0" borderId="0" xfId="0" applyNumberFormat="1"/>
    <xf numFmtId="167" fontId="0" fillId="0" borderId="2" xfId="0" applyNumberFormat="1" applyBorder="1"/>
    <xf numFmtId="168" fontId="0" fillId="0" borderId="0" xfId="0" applyNumberFormat="1"/>
    <xf numFmtId="169" fontId="0" fillId="0" borderId="2" xfId="0" applyNumberFormat="1" applyBorder="1"/>
    <xf numFmtId="0" fontId="1" fillId="0" borderId="11" xfId="0" applyFont="1" applyBorder="1" applyAlignment="1">
      <alignment wrapText="1"/>
    </xf>
    <xf numFmtId="10" fontId="0" fillId="0" borderId="0" xfId="2" applyNumberFormat="1" applyFont="1"/>
    <xf numFmtId="165" fontId="0" fillId="0" borderId="2" xfId="0" applyNumberFormat="1" applyBorder="1"/>
    <xf numFmtId="0" fontId="13" fillId="0" borderId="0" xfId="0" applyFont="1"/>
    <xf numFmtId="9" fontId="8" fillId="0" borderId="0" xfId="0" applyNumberFormat="1" applyFont="1" applyAlignment="1">
      <alignment horizontal="center" vertical="center"/>
    </xf>
    <xf numFmtId="10" fontId="0" fillId="0" borderId="0" xfId="0" applyNumberFormat="1"/>
    <xf numFmtId="10" fontId="8" fillId="0" borderId="0" xfId="0" applyNumberFormat="1" applyFont="1" applyAlignment="1">
      <alignment horizontal="center" vertical="center" wrapText="1"/>
    </xf>
    <xf numFmtId="9" fontId="8" fillId="0" borderId="2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 wrapText="1"/>
    </xf>
    <xf numFmtId="10" fontId="0" fillId="0" borderId="2" xfId="0" applyNumberFormat="1" applyBorder="1"/>
    <xf numFmtId="10" fontId="8" fillId="0" borderId="2" xfId="0" applyNumberFormat="1" applyFont="1" applyBorder="1" applyAlignment="1">
      <alignment horizontal="center" vertical="center" wrapText="1"/>
    </xf>
    <xf numFmtId="166" fontId="0" fillId="0" borderId="0" xfId="2" applyNumberFormat="1" applyFont="1" applyBorder="1"/>
    <xf numFmtId="166" fontId="0" fillId="0" borderId="2" xfId="2" applyNumberFormat="1" applyFont="1" applyBorder="1"/>
    <xf numFmtId="0" fontId="9" fillId="3" borderId="1" xfId="0" applyFont="1" applyFill="1" applyBorder="1" applyAlignment="1">
      <alignment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14" fillId="0" borderId="0" xfId="3" applyFont="1" applyAlignment="1">
      <alignment horizontal="left" wrapText="1"/>
    </xf>
    <xf numFmtId="0" fontId="1" fillId="0" borderId="3" xfId="0" applyFont="1" applyBorder="1"/>
    <xf numFmtId="169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6" fillId="2" borderId="0" xfId="0" applyFont="1" applyFill="1"/>
    <xf numFmtId="165" fontId="0" fillId="0" borderId="6" xfId="0" applyNumberFormat="1" applyBorder="1"/>
    <xf numFmtId="169" fontId="0" fillId="0" borderId="6" xfId="0" applyNumberFormat="1" applyBorder="1"/>
    <xf numFmtId="0" fontId="17" fillId="0" borderId="1" xfId="0" applyFont="1" applyBorder="1"/>
    <xf numFmtId="165" fontId="17" fillId="0" borderId="1" xfId="0" applyNumberFormat="1" applyFont="1" applyBorder="1"/>
    <xf numFmtId="0" fontId="17" fillId="0" borderId="10" xfId="0" applyFont="1" applyBorder="1" applyAlignment="1">
      <alignment wrapText="1"/>
    </xf>
    <xf numFmtId="0" fontId="1" fillId="6" borderId="1" xfId="0" applyFont="1" applyFill="1" applyBorder="1" applyAlignment="1">
      <alignment wrapText="1"/>
    </xf>
    <xf numFmtId="49" fontId="1" fillId="6" borderId="1" xfId="0" applyNumberFormat="1" applyFont="1" applyFill="1" applyBorder="1"/>
    <xf numFmtId="0" fontId="1" fillId="6" borderId="10" xfId="0" applyFont="1" applyFill="1" applyBorder="1"/>
    <xf numFmtId="0" fontId="1" fillId="6" borderId="1" xfId="0" applyFont="1" applyFill="1" applyBorder="1"/>
    <xf numFmtId="9" fontId="8" fillId="0" borderId="0" xfId="0" applyNumberFormat="1" applyFont="1" applyAlignment="1">
      <alignment horizontal="center" vertical="center" wrapText="1"/>
    </xf>
    <xf numFmtId="165" fontId="0" fillId="0" borderId="12" xfId="0" applyNumberFormat="1" applyBorder="1"/>
    <xf numFmtId="165" fontId="0" fillId="0" borderId="16" xfId="0" applyNumberFormat="1" applyBorder="1"/>
    <xf numFmtId="165" fontId="17" fillId="0" borderId="17" xfId="0" applyNumberFormat="1" applyFont="1" applyBorder="1"/>
    <xf numFmtId="170" fontId="0" fillId="0" borderId="0" xfId="2" applyNumberFormat="1" applyFont="1"/>
    <xf numFmtId="0" fontId="21" fillId="0" borderId="18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21" fillId="0" borderId="12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10" fillId="0" borderId="12" xfId="0" applyFont="1" applyBorder="1" applyAlignment="1">
      <alignment horizontal="center"/>
    </xf>
    <xf numFmtId="0" fontId="23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23" fillId="0" borderId="6" xfId="0" applyFont="1" applyBorder="1" applyAlignment="1">
      <alignment horizontal="left"/>
    </xf>
    <xf numFmtId="0" fontId="0" fillId="0" borderId="0" xfId="0" applyAlignment="1">
      <alignment horizontal="left"/>
    </xf>
    <xf numFmtId="171" fontId="0" fillId="0" borderId="0" xfId="0" applyNumberFormat="1"/>
    <xf numFmtId="172" fontId="0" fillId="0" borderId="12" xfId="0" applyNumberFormat="1" applyBorder="1"/>
    <xf numFmtId="172" fontId="22" fillId="0" borderId="12" xfId="0" applyNumberFormat="1" applyFont="1" applyBorder="1"/>
    <xf numFmtId="170" fontId="0" fillId="0" borderId="0" xfId="0" applyNumberFormat="1"/>
    <xf numFmtId="172" fontId="0" fillId="0" borderId="16" xfId="0" applyNumberFormat="1" applyBorder="1"/>
    <xf numFmtId="171" fontId="0" fillId="0" borderId="6" xfId="0" applyNumberFormat="1" applyBorder="1"/>
    <xf numFmtId="170" fontId="0" fillId="0" borderId="6" xfId="2" applyNumberFormat="1" applyFont="1" applyBorder="1"/>
    <xf numFmtId="172" fontId="0" fillId="0" borderId="18" xfId="0" applyNumberFormat="1" applyBorder="1"/>
    <xf numFmtId="171" fontId="0" fillId="0" borderId="7" xfId="0" applyNumberFormat="1" applyBorder="1"/>
    <xf numFmtId="170" fontId="0" fillId="0" borderId="7" xfId="2" applyNumberFormat="1" applyFont="1" applyBorder="1"/>
    <xf numFmtId="174" fontId="0" fillId="0" borderId="0" xfId="2" applyNumberFormat="1" applyFont="1"/>
    <xf numFmtId="0" fontId="4" fillId="0" borderId="0" xfId="0" applyFont="1" applyAlignment="1">
      <alignment horizontal="center"/>
    </xf>
    <xf numFmtId="173" fontId="0" fillId="0" borderId="0" xfId="2" applyNumberFormat="1" applyFont="1"/>
    <xf numFmtId="175" fontId="0" fillId="0" borderId="0" xfId="0" applyNumberFormat="1"/>
    <xf numFmtId="176" fontId="0" fillId="0" borderId="0" xfId="0" applyNumberFormat="1"/>
    <xf numFmtId="172" fontId="0" fillId="0" borderId="0" xfId="0" applyNumberForma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7" xfId="0" applyBorder="1"/>
    <xf numFmtId="2" fontId="0" fillId="0" borderId="7" xfId="0" applyNumberFormat="1" applyBorder="1"/>
    <xf numFmtId="164" fontId="0" fillId="0" borderId="0" xfId="0" applyNumberFormat="1"/>
    <xf numFmtId="164" fontId="0" fillId="0" borderId="0" xfId="0" applyNumberFormat="1" applyAlignment="1">
      <alignment wrapText="1"/>
    </xf>
    <xf numFmtId="169" fontId="0" fillId="0" borderId="7" xfId="0" applyNumberFormat="1" applyBorder="1"/>
    <xf numFmtId="0" fontId="1" fillId="0" borderId="7" xfId="0" applyFont="1" applyBorder="1"/>
    <xf numFmtId="2" fontId="1" fillId="0" borderId="7" xfId="0" applyNumberFormat="1" applyFont="1" applyBorder="1"/>
    <xf numFmtId="2" fontId="0" fillId="0" borderId="2" xfId="0" applyNumberFormat="1" applyBorder="1"/>
    <xf numFmtId="170" fontId="0" fillId="0" borderId="0" xfId="2" quotePrefix="1" applyNumberFormat="1" applyFont="1"/>
    <xf numFmtId="9" fontId="0" fillId="0" borderId="0" xfId="2" applyFont="1"/>
    <xf numFmtId="0" fontId="1" fillId="0" borderId="0" xfId="0" applyFont="1" applyAlignment="1">
      <alignment horizontal="left"/>
    </xf>
    <xf numFmtId="173" fontId="0" fillId="0" borderId="0" xfId="0" applyNumberFormat="1"/>
    <xf numFmtId="2" fontId="0" fillId="0" borderId="6" xfId="0" applyNumberFormat="1" applyBorder="1"/>
    <xf numFmtId="0" fontId="1" fillId="4" borderId="1" xfId="0" applyFont="1" applyFill="1" applyBorder="1"/>
    <xf numFmtId="0" fontId="1" fillId="4" borderId="10" xfId="0" applyFont="1" applyFill="1" applyBorder="1"/>
    <xf numFmtId="0" fontId="1" fillId="4" borderId="0" xfId="0" applyFont="1" applyFill="1"/>
    <xf numFmtId="0" fontId="24" fillId="7" borderId="19" xfId="6"/>
    <xf numFmtId="0" fontId="24" fillId="7" borderId="19" xfId="6" applyAlignment="1">
      <alignment horizontal="left"/>
    </xf>
    <xf numFmtId="170" fontId="24" fillId="7" borderId="19" xfId="6" applyNumberFormat="1"/>
    <xf numFmtId="17" fontId="24" fillId="7" borderId="19" xfId="6" applyNumberFormat="1"/>
    <xf numFmtId="2" fontId="24" fillId="7" borderId="19" xfId="6" applyNumberFormat="1"/>
    <xf numFmtId="0" fontId="17" fillId="6" borderId="6" xfId="0" applyFont="1" applyFill="1" applyBorder="1" applyAlignment="1">
      <alignment wrapText="1"/>
    </xf>
    <xf numFmtId="165" fontId="0" fillId="0" borderId="0" xfId="7" applyNumberFormat="1" applyFont="1" applyAlignment="1">
      <alignment horizontal="right"/>
    </xf>
    <xf numFmtId="0" fontId="26" fillId="0" borderId="0" xfId="3" applyFont="1"/>
    <xf numFmtId="0" fontId="26" fillId="0" borderId="7" xfId="3" applyFont="1" applyBorder="1"/>
    <xf numFmtId="169" fontId="26" fillId="0" borderId="7" xfId="3" applyNumberFormat="1" applyFont="1" applyBorder="1"/>
    <xf numFmtId="169" fontId="26" fillId="0" borderId="0" xfId="3" applyNumberFormat="1" applyFont="1"/>
    <xf numFmtId="169" fontId="26" fillId="0" borderId="6" xfId="3" applyNumberFormat="1" applyFont="1" applyBorder="1"/>
    <xf numFmtId="166" fontId="0" fillId="0" borderId="0" xfId="2" applyNumberFormat="1" applyFont="1"/>
    <xf numFmtId="9" fontId="26" fillId="0" borderId="0" xfId="0" applyNumberFormat="1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 wrapText="1"/>
    </xf>
    <xf numFmtId="9" fontId="26" fillId="0" borderId="2" xfId="0" applyNumberFormat="1" applyFont="1" applyBorder="1" applyAlignment="1">
      <alignment horizontal="center" vertical="center"/>
    </xf>
    <xf numFmtId="10" fontId="26" fillId="0" borderId="2" xfId="0" applyNumberFormat="1" applyFont="1" applyBorder="1" applyAlignment="1">
      <alignment horizontal="center" vertical="center" wrapText="1"/>
    </xf>
    <xf numFmtId="9" fontId="26" fillId="0" borderId="2" xfId="0" applyNumberFormat="1" applyFont="1" applyBorder="1" applyAlignment="1">
      <alignment horizontal="center" vertical="center" wrapText="1"/>
    </xf>
    <xf numFmtId="17" fontId="0" fillId="0" borderId="0" xfId="0" applyNumberFormat="1"/>
    <xf numFmtId="171" fontId="0" fillId="0" borderId="28" xfId="0" applyNumberFormat="1" applyBorder="1"/>
    <xf numFmtId="171" fontId="0" fillId="0" borderId="29" xfId="0" applyNumberFormat="1" applyBorder="1"/>
    <xf numFmtId="171" fontId="0" fillId="0" borderId="30" xfId="0" applyNumberFormat="1" applyBorder="1"/>
    <xf numFmtId="171" fontId="0" fillId="0" borderId="18" xfId="0" applyNumberFormat="1" applyBorder="1"/>
    <xf numFmtId="171" fontId="0" fillId="0" borderId="12" xfId="0" applyNumberFormat="1" applyBorder="1"/>
    <xf numFmtId="171" fontId="0" fillId="0" borderId="16" xfId="0" applyNumberFormat="1" applyBorder="1"/>
    <xf numFmtId="0" fontId="0" fillId="8" borderId="29" xfId="0" applyFill="1" applyBorder="1"/>
    <xf numFmtId="170" fontId="0" fillId="0" borderId="3" xfId="2" applyNumberFormat="1" applyFont="1" applyBorder="1"/>
    <xf numFmtId="170" fontId="0" fillId="0" borderId="4" xfId="2" applyNumberFormat="1" applyFont="1" applyBorder="1"/>
    <xf numFmtId="170" fontId="0" fillId="0" borderId="21" xfId="2" applyNumberFormat="1" applyFont="1" applyBorder="1"/>
    <xf numFmtId="177" fontId="0" fillId="0" borderId="0" xfId="0" applyNumberFormat="1"/>
    <xf numFmtId="2" fontId="0" fillId="0" borderId="0" xfId="2" applyNumberFormat="1" applyFont="1"/>
    <xf numFmtId="170" fontId="1" fillId="0" borderId="0" xfId="2" applyNumberFormat="1" applyFont="1"/>
    <xf numFmtId="170" fontId="0" fillId="0" borderId="6" xfId="2" applyNumberFormat="1" applyFont="1" applyFill="1" applyBorder="1"/>
    <xf numFmtId="178" fontId="0" fillId="0" borderId="0" xfId="0" applyNumberFormat="1"/>
    <xf numFmtId="178" fontId="0" fillId="0" borderId="7" xfId="0" applyNumberFormat="1" applyBorder="1"/>
    <xf numFmtId="178" fontId="0" fillId="0" borderId="6" xfId="0" applyNumberFormat="1" applyBorder="1"/>
    <xf numFmtId="165" fontId="17" fillId="0" borderId="0" xfId="0" applyNumberFormat="1" applyFont="1"/>
    <xf numFmtId="49" fontId="1" fillId="6" borderId="1" xfId="0" applyNumberFormat="1" applyFont="1" applyFill="1" applyBorder="1" applyAlignment="1">
      <alignment horizontal="left"/>
    </xf>
    <xf numFmtId="0" fontId="0" fillId="8" borderId="0" xfId="0" applyFill="1"/>
    <xf numFmtId="0" fontId="0" fillId="8" borderId="31" xfId="0" applyFill="1" applyBorder="1"/>
    <xf numFmtId="172" fontId="0" fillId="8" borderId="31" xfId="0" applyNumberFormat="1" applyFill="1" applyBorder="1" applyAlignment="1">
      <alignment horizontal="left"/>
    </xf>
    <xf numFmtId="170" fontId="0" fillId="8" borderId="31" xfId="0" applyNumberFormat="1" applyFill="1" applyBorder="1"/>
    <xf numFmtId="0" fontId="0" fillId="8" borderId="33" xfId="0" applyFill="1" applyBorder="1"/>
    <xf numFmtId="17" fontId="30" fillId="7" borderId="19" xfId="6" applyNumberFormat="1" applyFont="1"/>
    <xf numFmtId="0" fontId="30" fillId="7" borderId="19" xfId="6" applyFont="1" applyAlignment="1">
      <alignment horizontal="left"/>
    </xf>
    <xf numFmtId="2" fontId="30" fillId="7" borderId="19" xfId="6" applyNumberFormat="1" applyFont="1"/>
    <xf numFmtId="170" fontId="30" fillId="7" borderId="19" xfId="6" applyNumberFormat="1" applyFont="1"/>
    <xf numFmtId="0" fontId="30" fillId="7" borderId="19" xfId="6" applyFont="1"/>
    <xf numFmtId="9" fontId="26" fillId="0" borderId="0" xfId="2" applyFont="1" applyAlignment="1">
      <alignment horizontal="center" vertical="center"/>
    </xf>
    <xf numFmtId="9" fontId="26" fillId="0" borderId="2" xfId="2" applyFont="1" applyBorder="1" applyAlignment="1">
      <alignment horizontal="center" vertical="center"/>
    </xf>
    <xf numFmtId="0" fontId="28" fillId="3" borderId="35" xfId="0" applyFont="1" applyFill="1" applyBorder="1" applyAlignment="1">
      <alignment horizontal="center" vertical="center" wrapText="1"/>
    </xf>
    <xf numFmtId="0" fontId="8" fillId="0" borderId="0" xfId="3" applyBorder="1"/>
    <xf numFmtId="49" fontId="1" fillId="0" borderId="0" xfId="2" applyNumberFormat="1" applyFont="1"/>
    <xf numFmtId="0" fontId="25" fillId="6" borderId="0" xfId="0" applyFont="1" applyFill="1" applyAlignment="1">
      <alignment wrapText="1"/>
    </xf>
    <xf numFmtId="0" fontId="0" fillId="0" borderId="12" xfId="0" applyBorder="1"/>
    <xf numFmtId="0" fontId="1" fillId="6" borderId="16" xfId="0" applyFont="1" applyFill="1" applyBorder="1" applyAlignment="1">
      <alignment wrapText="1"/>
    </xf>
    <xf numFmtId="0" fontId="1" fillId="6" borderId="6" xfId="0" applyFont="1" applyFill="1" applyBorder="1" applyAlignment="1">
      <alignment wrapText="1"/>
    </xf>
    <xf numFmtId="0" fontId="1" fillId="6" borderId="21" xfId="0" applyFont="1" applyFill="1" applyBorder="1" applyAlignment="1">
      <alignment wrapText="1"/>
    </xf>
    <xf numFmtId="0" fontId="25" fillId="6" borderId="3" xfId="0" applyFont="1" applyFill="1" applyBorder="1" applyAlignment="1">
      <alignment wrapText="1"/>
    </xf>
    <xf numFmtId="0" fontId="25" fillId="6" borderId="4" xfId="0" applyFont="1" applyFill="1" applyBorder="1" applyAlignment="1">
      <alignment wrapText="1"/>
    </xf>
    <xf numFmtId="0" fontId="0" fillId="0" borderId="16" xfId="0" applyBorder="1"/>
    <xf numFmtId="0" fontId="0" fillId="0" borderId="21" xfId="0" applyBorder="1"/>
    <xf numFmtId="179" fontId="0" fillId="0" borderId="0" xfId="0" applyNumberFormat="1"/>
    <xf numFmtId="0" fontId="0" fillId="0" borderId="0" xfId="0" quotePrefix="1"/>
    <xf numFmtId="0" fontId="0" fillId="9" borderId="8" xfId="0" applyFill="1" applyBorder="1"/>
    <xf numFmtId="0" fontId="0" fillId="0" borderId="8" xfId="0" applyBorder="1"/>
    <xf numFmtId="0" fontId="1" fillId="6" borderId="27" xfId="0" applyFont="1" applyFill="1" applyBorder="1" applyAlignment="1">
      <alignment vertical="top" wrapText="1"/>
    </xf>
    <xf numFmtId="0" fontId="1" fillId="6" borderId="6" xfId="0" applyFont="1" applyFill="1" applyBorder="1" applyAlignment="1">
      <alignment vertical="top" wrapText="1"/>
    </xf>
    <xf numFmtId="0" fontId="1" fillId="6" borderId="27" xfId="0" applyFont="1" applyFill="1" applyBorder="1" applyAlignment="1">
      <alignment wrapText="1"/>
    </xf>
    <xf numFmtId="2" fontId="16" fillId="0" borderId="31" xfId="0" applyNumberFormat="1" applyFont="1" applyBorder="1"/>
    <xf numFmtId="170" fontId="0" fillId="0" borderId="31" xfId="2" applyNumberFormat="1" applyFont="1" applyBorder="1"/>
    <xf numFmtId="170" fontId="0" fillId="0" borderId="0" xfId="2" applyNumberFormat="1" applyFont="1" applyBorder="1"/>
    <xf numFmtId="0" fontId="16" fillId="0" borderId="32" xfId="0" applyFont="1" applyBorder="1"/>
    <xf numFmtId="0" fontId="1" fillId="9" borderId="8" xfId="0" applyFont="1" applyFill="1" applyBorder="1"/>
    <xf numFmtId="170" fontId="0" fillId="0" borderId="8" xfId="2" applyNumberFormat="1" applyFont="1" applyBorder="1"/>
    <xf numFmtId="170" fontId="0" fillId="0" borderId="18" xfId="2" applyNumberFormat="1" applyFont="1" applyBorder="1"/>
    <xf numFmtId="170" fontId="0" fillId="0" borderId="12" xfId="2" applyNumberFormat="1" applyFont="1" applyBorder="1"/>
    <xf numFmtId="170" fontId="0" fillId="0" borderId="16" xfId="2" applyNumberFormat="1" applyFont="1" applyBorder="1"/>
    <xf numFmtId="9" fontId="0" fillId="0" borderId="32" xfId="0" applyNumberFormat="1" applyBorder="1"/>
    <xf numFmtId="9" fontId="0" fillId="0" borderId="31" xfId="0" applyNumberFormat="1" applyBorder="1"/>
    <xf numFmtId="9" fontId="0" fillId="0" borderId="33" xfId="0" applyNumberFormat="1" applyBorder="1"/>
    <xf numFmtId="170" fontId="0" fillId="0" borderId="33" xfId="2" applyNumberFormat="1" applyFont="1" applyBorder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14" fillId="0" borderId="0" xfId="3" applyFont="1" applyAlignment="1">
      <alignment horizontal="left" wrapText="1"/>
    </xf>
    <xf numFmtId="0" fontId="14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6" fillId="0" borderId="0" xfId="1" applyAlignment="1">
      <alignment horizontal="left" wrapText="1"/>
    </xf>
    <xf numFmtId="165" fontId="1" fillId="0" borderId="0" xfId="0" applyNumberFormat="1" applyFont="1" applyAlignment="1">
      <alignment horizontal="left"/>
    </xf>
    <xf numFmtId="165" fontId="0" fillId="0" borderId="0" xfId="0" applyNumberFormat="1" applyAlignment="1">
      <alignment horizontal="left"/>
    </xf>
    <xf numFmtId="0" fontId="1" fillId="4" borderId="1" xfId="0" applyFont="1" applyFill="1" applyBorder="1" applyAlignment="1">
      <alignment horizont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6" xfId="0" applyBorder="1" applyAlignment="1">
      <alignment horizontal="left"/>
    </xf>
    <xf numFmtId="0" fontId="0" fillId="0" borderId="21" xfId="0" applyBorder="1" applyAlignment="1">
      <alignment horizontal="left"/>
    </xf>
    <xf numFmtId="0" fontId="24" fillId="7" borderId="25" xfId="6" applyBorder="1" applyAlignment="1">
      <alignment horizontal="left"/>
    </xf>
    <xf numFmtId="0" fontId="24" fillId="7" borderId="24" xfId="6" applyBorder="1" applyAlignment="1">
      <alignment horizontal="left"/>
    </xf>
    <xf numFmtId="0" fontId="24" fillId="7" borderId="26" xfId="6" applyBorder="1" applyAlignment="1">
      <alignment horizontal="left"/>
    </xf>
    <xf numFmtId="0" fontId="30" fillId="7" borderId="25" xfId="6" applyFont="1" applyBorder="1" applyAlignment="1">
      <alignment horizontal="left"/>
    </xf>
    <xf numFmtId="0" fontId="30" fillId="7" borderId="24" xfId="6" applyFont="1" applyBorder="1" applyAlignment="1">
      <alignment horizontal="left"/>
    </xf>
    <xf numFmtId="0" fontId="30" fillId="7" borderId="26" xfId="6" applyFont="1" applyBorder="1" applyAlignment="1">
      <alignment horizontal="left"/>
    </xf>
    <xf numFmtId="0" fontId="1" fillId="6" borderId="22" xfId="0" applyFont="1" applyFill="1" applyBorder="1" applyAlignment="1">
      <alignment horizontal="left" wrapText="1"/>
    </xf>
    <xf numFmtId="0" fontId="1" fillId="6" borderId="23" xfId="0" applyFont="1" applyFill="1" applyBorder="1" applyAlignment="1">
      <alignment horizontal="left" wrapText="1"/>
    </xf>
    <xf numFmtId="0" fontId="25" fillId="6" borderId="12" xfId="0" applyFont="1" applyFill="1" applyBorder="1" applyAlignment="1">
      <alignment horizontal="center" wrapText="1"/>
    </xf>
    <xf numFmtId="0" fontId="25" fillId="6" borderId="0" xfId="0" applyFont="1" applyFill="1" applyAlignment="1">
      <alignment horizontal="center" wrapText="1"/>
    </xf>
    <xf numFmtId="0" fontId="25" fillId="6" borderId="4" xfId="0" applyFont="1" applyFill="1" applyBorder="1" applyAlignment="1">
      <alignment horizontal="center" wrapText="1"/>
    </xf>
    <xf numFmtId="0" fontId="25" fillId="6" borderId="32" xfId="0" applyFont="1" applyFill="1" applyBorder="1" applyAlignment="1">
      <alignment horizontal="center" wrapText="1"/>
    </xf>
    <xf numFmtId="0" fontId="25" fillId="6" borderId="31" xfId="0" applyFont="1" applyFill="1" applyBorder="1" applyAlignment="1">
      <alignment horizontal="center" wrapText="1"/>
    </xf>
    <xf numFmtId="0" fontId="25" fillId="6" borderId="33" xfId="0" applyFont="1" applyFill="1" applyBorder="1" applyAlignment="1">
      <alignment horizontal="center" wrapText="1"/>
    </xf>
    <xf numFmtId="0" fontId="25" fillId="6" borderId="1" xfId="0" applyFont="1" applyFill="1" applyBorder="1" applyAlignment="1">
      <alignment horizontal="left" wrapText="1"/>
    </xf>
    <xf numFmtId="0" fontId="1" fillId="6" borderId="22" xfId="0" applyFont="1" applyFill="1" applyBorder="1" applyAlignment="1">
      <alignment horizontal="center" vertical="top" wrapText="1"/>
    </xf>
    <xf numFmtId="0" fontId="18" fillId="5" borderId="15" xfId="5" applyFont="1" applyBorder="1" applyAlignment="1">
      <alignment horizontal="center" wrapText="1"/>
    </xf>
    <xf numFmtId="0" fontId="19" fillId="5" borderId="6" xfId="5" applyFont="1" applyBorder="1" applyAlignment="1">
      <alignment horizontal="center"/>
    </xf>
    <xf numFmtId="0" fontId="27" fillId="4" borderId="7" xfId="0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29" fillId="8" borderId="32" xfId="0" applyFont="1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172" fontId="0" fillId="0" borderId="0" xfId="0" applyNumberFormat="1" applyAlignment="1">
      <alignment horizontal="left"/>
    </xf>
    <xf numFmtId="0" fontId="0" fillId="0" borderId="0" xfId="0"/>
    <xf numFmtId="0" fontId="0" fillId="9" borderId="8" xfId="0" applyFill="1" applyBorder="1" applyAlignment="1">
      <alignment horizontal="center"/>
    </xf>
    <xf numFmtId="0" fontId="1" fillId="9" borderId="32" xfId="0" applyFont="1" applyFill="1" applyBorder="1" applyAlignment="1">
      <alignment horizontal="left"/>
    </xf>
    <xf numFmtId="0" fontId="1" fillId="9" borderId="31" xfId="0" applyFont="1" applyFill="1" applyBorder="1" applyAlignment="1">
      <alignment horizontal="left"/>
    </xf>
    <xf numFmtId="0" fontId="1" fillId="9" borderId="33" xfId="0" applyFont="1" applyFill="1" applyBorder="1" applyAlignment="1">
      <alignment horizontal="left"/>
    </xf>
  </cellXfs>
  <cellStyles count="9">
    <cellStyle name="Hyperkobling" xfId="1" builtinId="8"/>
    <cellStyle name="Hyperlink" xfId="8" xr:uid="{00000000-000B-0000-0000-000008000000}"/>
    <cellStyle name="Komma" xfId="7" builtinId="3"/>
    <cellStyle name="Normal" xfId="0" builtinId="0"/>
    <cellStyle name="Normal 2" xfId="3" xr:uid="{48441DA7-FF74-450B-9F4C-A543F9770298}"/>
    <cellStyle name="Normal_Ark2" xfId="4" xr:uid="{19CD94A1-DC58-4798-B9E3-631CA1456635}"/>
    <cellStyle name="Prosent" xfId="2" builtinId="5"/>
    <cellStyle name="Utdata" xfId="6" builtinId="21"/>
    <cellStyle name="Uthevingsfarge1" xfId="5" builtinId="29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008080"/>
      <color rgb="FF008A87"/>
      <color rgb="FF00A29E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onnections" Target="connections.xml"/><Relationship Id="rId30" Type="http://schemas.openxmlformats.org/officeDocument/2006/relationships/sheetMetadata" Target="metadata.xml"/><Relationship Id="rId35" Type="http://schemas.openxmlformats.org/officeDocument/2006/relationships/customXml" Target="../customXml/item4.xml"/><Relationship Id="rId8" Type="http://schemas.openxmlformats.org/officeDocument/2006/relationships/worksheet" Target="worksheets/sheet8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1" connectionId="24" xr16:uid="{174C5F99-F777-4E20-87AC-7F04CF590A42}" autoFormatId="16" applyNumberFormats="0" applyBorderFormats="0" applyFontFormats="0" applyPatternFormats="0" applyAlignmentFormats="0" applyWidthHeightFormats="0">
  <queryTableRefresh nextId="5">
    <queryTableFields count="4">
      <queryTableField id="1" name="Spørring næring (AKK).Næring" tableColumnId="1"/>
      <queryTableField id="2" name="Spørring næring (AKK).Næringskode" tableColumnId="2"/>
      <queryTableField id="3" name="Spørring tid (AKK).Tid" tableColumnId="3"/>
      <queryTableField id="4" name="Arbeidskraftkostnadsindek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4" connectionId="25" xr16:uid="{CE1B9E1E-ABF8-4BC9-BDB4-DB9FF2C6DDED}" autoFormatId="16" applyNumberFormats="0" applyBorderFormats="0" applyFontFormats="0" applyPatternFormats="0" applyAlignmentFormats="0" applyWidthHeightFormats="0">
  <queryTableRefresh nextId="5">
    <queryTableFields count="4">
      <queryTableField id="1" name="Spørring næring (avskrivning).Næringskode" tableColumnId="1"/>
      <queryTableField id="2" name="Spørring næring (avskrivning).Undergruppe" tableColumnId="2"/>
      <queryTableField id="3" name="Spørring tid (avskrivning).Tid" tableColumnId="3"/>
      <queryTableField id="4" name="KPI Biler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2" connectionId="32" xr16:uid="{34102FEE-7C03-4C3A-98E2-CAADE3C30A7A}" autoFormatId="16" applyNumberFormats="0" applyBorderFormats="0" applyFontFormats="0" applyPatternFormats="0" applyAlignmentFormats="0" applyWidthHeightFormats="0">
  <queryTableRefresh nextId="6">
    <queryTableFields count="5">
      <queryTableField id="1" name="Spørring statistikkvariabel (Renter).Statistikkvariabel" tableColumnId="1"/>
      <queryTableField id="2" name="Spørring utlånstype (Renter).Utlånstype" tableColumnId="2"/>
      <queryTableField id="3" name="Spørring sektor (Renter).Sektor" tableColumnId="3"/>
      <queryTableField id="4" name="Spørring tid (Renter).Name" tableColumnId="4"/>
      <queryTableField id="5" name="Rentenivå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3" connectionId="30" xr16:uid="{3B380C3B-02B2-4F7F-A380-589385DB48F2}" autoFormatId="16" applyNumberFormats="0" applyBorderFormats="0" applyFontFormats="0" applyPatternFormats="0" applyAlignmentFormats="0" applyWidthHeightFormats="0">
  <queryTableRefresh nextId="4">
    <queryTableFields count="3">
      <queryTableField id="1" name="Spørring Statistikkvariabel (KPI Total).Statistikkvariabel" tableColumnId="1"/>
      <queryTableField id="2" name="Spørring tid (KPI Total).Tid" tableColumnId="2"/>
      <queryTableField id="3" name="KPI Total" tableColumnId="3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5" connectionId="27" xr16:uid="{7A5D27CA-08E5-48D4-ADBF-07C6CEC79D62}" autoFormatId="16" applyNumberFormats="0" applyBorderFormats="0" applyFontFormats="0" applyPatternFormats="0" applyAlignmentFormats="0" applyWidthHeightFormats="0">
  <queryTableRefresh nextId="5">
    <queryTableFields count="4">
      <queryTableField id="1" name="Spørring statistikkvariabel (Diesel).Konsumgruppe - kode" tableColumnId="1"/>
      <queryTableField id="2" name="Spørring statistikkvariabel (Diesel).Konsumgruppe" tableColumnId="2"/>
      <queryTableField id="3" name="Spørring tid (Diesel).Tid" tableColumnId="3"/>
      <queryTableField id="4" name="Diesel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6" connectionId="26" xr16:uid="{30773183-D517-430F-A0FA-1933127E1BAC}" autoFormatId="16" applyNumberFormats="0" applyBorderFormats="0" applyFontFormats="0" applyPatternFormats="0" applyAlignmentFormats="0" applyWidthHeightFormats="0">
  <queryTableRefresh nextId="5">
    <queryTableFields count="4">
      <queryTableField id="1" name="Spørring statistikkvariabel (Bensin).Konsumgruppe - kode" tableColumnId="1"/>
      <queryTableField id="2" name="Spørring tid (Bensin).Tid" tableColumnId="2"/>
      <queryTableField id="3" name="Spørring statistikkvariabel (Bensin).Konsumgruppe" tableColumnId="3"/>
      <queryTableField id="4" name="Bensin" tableColumnId="4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7" connectionId="28" xr16:uid="{5271A9FD-7ACA-4098-930A-8CF5DD0543F7}" autoFormatId="16" applyNumberFormats="0" applyBorderFormats="0" applyFontFormats="0" applyPatternFormats="0" applyAlignmentFormats="0" applyWidthHeightFormats="0">
  <queryTableRefresh nextId="5">
    <queryTableFields count="4">
      <queryTableField id="1" name="Spørring statistikkvariabel (Elektrisitet).Konsumgruppe - kode" tableColumnId="1"/>
      <queryTableField id="2" name="Spørring statistikkvariabel (Elektrisitet).Konsumgruppe" tableColumnId="2"/>
      <queryTableField id="3" name="Spørring tid (Elektrisitet).Tid" tableColumnId="3"/>
      <queryTableField id="4" name="Elektrisitet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8" connectionId="31" xr16:uid="{254A8756-B156-4281-BB57-E4E3C5CA4B13}" autoFormatId="16" applyNumberFormats="0" applyBorderFormats="0" applyFontFormats="0" applyPatternFormats="0" applyAlignmentFormats="0" applyWidthHeightFormats="0">
  <queryTableRefresh nextId="5">
    <queryTableFields count="4">
      <queryTableField id="1" name="Spørring statistikkvariabel (R&amp;V).Konsumgruppe - kode" tableColumnId="1"/>
      <queryTableField id="2" name="Spørring statistikkvariabel (R&amp;V).Konsumgruppe" tableColumnId="2"/>
      <queryTableField id="3" name="Spørring tid (R&amp;V).Tid" tableColumnId="3"/>
      <queryTableField id="4" name="Verdi" tableColumnId="4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9" connectionId="29" xr16:uid="{C817B147-CCE0-437B-A56E-872C468F041C}" autoFormatId="16" applyNumberFormats="0" applyBorderFormats="0" applyFontFormats="0" applyPatternFormats="0" applyAlignmentFormats="0" applyWidthHeightFormats="0">
  <queryTableRefresh nextId="5">
    <queryTableFields count="4">
      <queryTableField id="1" name="Spørring statistikkvariabel (Forsikring).Konsumgruppe - kode" tableColumnId="1"/>
      <queryTableField id="2" name="Spørring statistikkvariabel (Forsikring).Konsumgruppe" tableColumnId="2"/>
      <queryTableField id="3" name="Spørring tid (Forsikring).Tid" tableColumnId="3"/>
      <queryTableField id="4" name="Verdi" tableColumnId="4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ksterneData_10" connectionId="23" xr16:uid="{B40A765C-7869-44CE-89AE-A0A7E311288C}" autoFormatId="16" applyNumberFormats="0" applyBorderFormats="0" applyFontFormats="0" applyPatternFormats="0" applyAlignmentFormats="0" applyWidthHeightFormats="0">
  <queryTableRefresh nextId="4">
    <queryTableFields count="3">
      <queryTableField id="1" name="Spørring Statistikkvariabel (Administrasjon).Statistikkvariabel" tableColumnId="1"/>
      <queryTableField id="2" name="Spørring tid (Administrasjon).Tid" tableColumnId="2"/>
      <queryTableField id="3" name="Administrasjon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F9D7EF-DB7F-4AC2-BB08-782B2D56B3A4}" name="Spørring_verdi__AKK" displayName="Spørring_verdi__AKK" ref="A1:D47" tableType="queryTable" totalsRowShown="0">
  <autoFilter ref="A1:D47" xr:uid="{3CF9D7EF-DB7F-4AC2-BB08-782B2D56B3A4}"/>
  <tableColumns count="4">
    <tableColumn id="1" xr3:uid="{751783FC-B242-47BE-9F7E-4A6F693A3B9A}" uniqueName="1" name="Spørring næring (AKK).Næring" queryTableFieldId="1"/>
    <tableColumn id="2" xr3:uid="{33DF71B1-04EB-4DE7-A1AB-0FD339FB4915}" uniqueName="2" name="Spørring næring (AKK).Næringskode" queryTableFieldId="2" dataDxfId="15"/>
    <tableColumn id="3" xr3:uid="{A5982119-4FD0-4186-BD47-87FC34A2721B}" uniqueName="3" name="Spørring tid (AKK).Tid" queryTableFieldId="3"/>
    <tableColumn id="4" xr3:uid="{C1DBD53F-86F5-45AB-8526-306D2568EF9C}" uniqueName="4" name="Arbeidskraftkostnadsindeks" queryTableField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7C61FE9-76A0-4A75-B17F-C1A6F5FE093B}" name="Spørring_verdi__avskrivning" displayName="Spørring_verdi__avskrivning" ref="A1:D140" tableType="queryTable" totalsRowShown="0">
  <autoFilter ref="A1:D140" xr:uid="{47C61FE9-76A0-4A75-B17F-C1A6F5FE093B}"/>
  <tableColumns count="4">
    <tableColumn id="1" xr3:uid="{A55FBD60-E89F-4231-9AF0-FB003580AE0D}" uniqueName="1" name="Spørring næring (avskrivning).Næringskode" queryTableFieldId="1" dataDxfId="14"/>
    <tableColumn id="2" xr3:uid="{F33E2E85-E422-490D-A926-6D962553251F}" uniqueName="2" name="Spørring næring (avskrivning).Undergruppe" queryTableFieldId="2" dataDxfId="13"/>
    <tableColumn id="3" xr3:uid="{8628449B-D38B-4E69-ACF6-FC2BEC8EB054}" uniqueName="3" name="Spørring tid (avskrivning).Tid" queryTableFieldId="3"/>
    <tableColumn id="4" xr3:uid="{8A085730-93A3-4314-8996-3D1628AF3E40}" uniqueName="4" name="KPI Biler" queryTableField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48AF08-8FBB-47A9-AB1D-D00059CE5084}" name="Spørring_verdi__Renter" displayName="Spørring_verdi__Renter" ref="A1:E139" tableType="queryTable" totalsRowShown="0">
  <autoFilter ref="A1:E139" xr:uid="{4148AF08-8FBB-47A9-AB1D-D00059CE5084}"/>
  <tableColumns count="5">
    <tableColumn id="1" xr3:uid="{AF5F9538-F676-4196-83A6-B94CB9AB394D}" uniqueName="1" name="Spørring statistikkvariabel (Renter).Statistikkvariabel" queryTableFieldId="1"/>
    <tableColumn id="2" xr3:uid="{851731DF-9774-41C2-B902-FF92C374C588}" uniqueName="2" name="Spørring utlånstype (Renter).Utlånstype" queryTableFieldId="2"/>
    <tableColumn id="3" xr3:uid="{54594187-90DF-44CE-9D87-A3973C1C3846}" uniqueName="3" name="Spørring sektor (Renter).Sektor" queryTableFieldId="3"/>
    <tableColumn id="4" xr3:uid="{7FF8428D-0B8C-4EF3-8E65-F10B6EE3C9FA}" uniqueName="4" name="Spørring tid (Renter).Name" queryTableFieldId="4" dataDxfId="12"/>
    <tableColumn id="5" xr3:uid="{F47CCC5E-A9D6-4D93-A1FE-6A92CFD12540}" uniqueName="5" name="Rentenivå" queryTableField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51DF324-126B-4B05-BDF6-B5C279386888}" name="Spørring_Verdi__KPI_Total" displayName="Spørring_Verdi__KPI_Total" ref="A1:C140" tableType="queryTable" totalsRowShown="0">
  <autoFilter ref="A1:C140" xr:uid="{D51DF324-126B-4B05-BDF6-B5C279386888}"/>
  <tableColumns count="3">
    <tableColumn id="1" xr3:uid="{C11823C6-1615-4E9E-91B5-B730A6D207A9}" uniqueName="1" name="Spørring Statistikkvariabel (KPI Total).Statistikkvariabel" queryTableFieldId="1" dataDxfId="11"/>
    <tableColumn id="2" xr3:uid="{6058BD91-7FAC-4FAB-ADA2-D15AD416348F}" uniqueName="2" name="Spørring tid (KPI Total).Tid" queryTableFieldId="2"/>
    <tableColumn id="3" xr3:uid="{E203E67F-5BAB-4465-84E7-756AE6B03C32}" uniqueName="3" name="KPI Total" queryTableField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ADE66F7-042F-41BE-8AF1-7CA0972C4094}" name="Spørring_verdi__Diesel" displayName="Spørring_verdi__Diesel" ref="A1:D140" tableType="queryTable" totalsRowShown="0">
  <autoFilter ref="A1:D140" xr:uid="{2ADE66F7-042F-41BE-8AF1-7CA0972C4094}"/>
  <tableColumns count="4">
    <tableColumn id="1" xr3:uid="{363861E4-1D2F-4E9D-BF52-501A20847BF9}" uniqueName="1" name="Spørring statistikkvariabel (Diesel).Konsumgruppe - kode" queryTableFieldId="1" dataDxfId="10"/>
    <tableColumn id="2" xr3:uid="{EF2F4F41-7ED6-444D-B687-C23ACABFE93E}" uniqueName="2" name="Spørring statistikkvariabel (Diesel).Konsumgruppe" queryTableFieldId="2" dataDxfId="9"/>
    <tableColumn id="3" xr3:uid="{9B39889C-01A1-4846-BC45-83DA17AF16B5}" uniqueName="3" name="Spørring tid (Diesel).Tid" queryTableFieldId="3"/>
    <tableColumn id="4" xr3:uid="{A7A6EF96-9EA4-47D2-81D8-B857038AE504}" uniqueName="4" name="Diesel" queryTableField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F0841C3-0798-491C-9355-234DB53B07F7}" name="Spørring_verdi__Bensin" displayName="Spørring_verdi__Bensin" ref="A1:D140" tableType="queryTable" totalsRowShown="0">
  <autoFilter ref="A1:D140" xr:uid="{6F0841C3-0798-491C-9355-234DB53B07F7}"/>
  <tableColumns count="4">
    <tableColumn id="1" xr3:uid="{23309776-4DEF-4D70-8430-797C9D3ED97E}" uniqueName="1" name="Spørring statistikkvariabel (Bensin).Konsumgruppe - kode" queryTableFieldId="1" dataDxfId="8"/>
    <tableColumn id="2" xr3:uid="{F0F19401-BEF8-4162-821D-4C47DE3267D0}" uniqueName="2" name="Spørring tid (Bensin).Tid" queryTableFieldId="2"/>
    <tableColumn id="3" xr3:uid="{B8D2388B-5416-4496-839D-C74177D2ACB8}" uniqueName="3" name="Spørring statistikkvariabel (Bensin).Konsumgruppe" queryTableFieldId="3" dataDxfId="7"/>
    <tableColumn id="4" xr3:uid="{F7BDE122-3BE4-4FC9-A5CA-4D485A7513CD}" uniqueName="4" name="Bensin" queryTableFieldId="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71929E7-2999-4828-8746-10AD4133C1EA}" name="Spørring_verdi__Elektrisitet" displayName="Spørring_verdi__Elektrisitet" ref="A1:D140" tableType="queryTable" totalsRowShown="0">
  <autoFilter ref="A1:D140" xr:uid="{C71929E7-2999-4828-8746-10AD4133C1EA}"/>
  <tableColumns count="4">
    <tableColumn id="1" xr3:uid="{923CA394-50B8-4702-BB8D-1A892C8F99A1}" uniqueName="1" name="Spørring statistikkvariabel (Elektrisitet).Konsumgruppe - kode" queryTableFieldId="1" dataDxfId="6"/>
    <tableColumn id="2" xr3:uid="{32702E7F-17F6-45FD-BA64-45CA65FC9647}" uniqueName="2" name="Spørring statistikkvariabel (Elektrisitet).Konsumgruppe" queryTableFieldId="2" dataDxfId="5"/>
    <tableColumn id="3" xr3:uid="{A170F51C-8745-4CF8-A137-0AACC987A138}" uniqueName="3" name="Spørring tid (Elektrisitet).Tid" queryTableFieldId="3"/>
    <tableColumn id="4" xr3:uid="{B1515749-E5B5-472A-A3F0-158A8598CA1B}" uniqueName="4" name="Elektrisitet" queryTableFieldId="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FBD28CC-95E6-4E3C-899C-C7A22D6FEA2C}" name="Spørring_verdi__R_V" displayName="Spørring_verdi__R_V" ref="A1:D140" tableType="queryTable" totalsRowShown="0">
  <autoFilter ref="A1:D140" xr:uid="{3FBD28CC-95E6-4E3C-899C-C7A22D6FEA2C}"/>
  <tableColumns count="4">
    <tableColumn id="1" xr3:uid="{04909384-D5C0-44EA-B558-8FBBB84A8D21}" uniqueName="1" name="Spørring statistikkvariabel (R&amp;V).Konsumgruppe - kode" queryTableFieldId="1" dataDxfId="4"/>
    <tableColumn id="2" xr3:uid="{EE6C7EB1-3E90-4B66-9B62-9AF57DA92E7B}" uniqueName="2" name="Spørring statistikkvariabel (R&amp;V).Konsumgruppe" queryTableFieldId="2" dataDxfId="3"/>
    <tableColumn id="3" xr3:uid="{1CF2F2CE-59A5-4E5B-B0E3-772F8A7BBF4A}" uniqueName="3" name="Spørring tid (R&amp;V).Tid" queryTableFieldId="3"/>
    <tableColumn id="4" xr3:uid="{8CE63BF1-8C9C-41A1-801F-E6B8F8AD67CC}" uniqueName="4" name="Verdi" queryTableFieldId="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BC80BBC-E987-40BA-AFBC-D6B1C60D88C1}" name="Spørring_verdi__Forsikring" displayName="Spørring_verdi__Forsikring" ref="A1:D140" tableType="queryTable" totalsRowShown="0">
  <autoFilter ref="A1:D140" xr:uid="{6BC80BBC-E987-40BA-AFBC-D6B1C60D88C1}"/>
  <tableColumns count="4">
    <tableColumn id="1" xr3:uid="{975CB6D8-A459-4673-AB85-155E604E09C5}" uniqueName="1" name="Spørring statistikkvariabel (Forsikring).Konsumgruppe - kode" queryTableFieldId="1" dataDxfId="2"/>
    <tableColumn id="2" xr3:uid="{5AF22382-3359-401E-A4E8-227F0C6D454B}" uniqueName="2" name="Spørring statistikkvariabel (Forsikring).Konsumgruppe" queryTableFieldId="2" dataDxfId="1"/>
    <tableColumn id="3" xr3:uid="{0EF69000-412E-4144-B28A-8914E2E3BCFD}" uniqueName="3" name="Spørring tid (Forsikring).Tid" queryTableFieldId="3"/>
    <tableColumn id="4" xr3:uid="{AA776268-A3B7-4DFF-B985-0D948F41B129}" uniqueName="4" name="Verdi" queryTableFieldId="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7BA4099-78F3-4B0F-828C-314FA5FA915E}" name="Spørring_Verdi__Administrasjon" displayName="Spørring_Verdi__Administrasjon" ref="A1:C140" tableType="queryTable" totalsRowShown="0">
  <autoFilter ref="A1:C140" xr:uid="{F7BA4099-78F3-4B0F-828C-314FA5FA915E}"/>
  <tableColumns count="3">
    <tableColumn id="1" xr3:uid="{09C1CA29-75CE-467B-883D-F06B3670E839}" uniqueName="1" name="Spørring Statistikkvariabel (Administrasjon).Statistikkvariabel" queryTableFieldId="1" dataDxfId="0"/>
    <tableColumn id="2" xr3:uid="{7637B4AE-386D-46F1-B712-AF818DEED344}" uniqueName="2" name="Spørring tid (Administrasjon).Tid" queryTableFieldId="2"/>
    <tableColumn id="3" xr3:uid="{7B99B05E-DAC7-4594-840F-6B90386F0A83}" uniqueName="3" name="Administrasjon" queryTableField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sb.no/statbank/table/07251/" TargetMode="External"/><Relationship Id="rId1" Type="http://schemas.openxmlformats.org/officeDocument/2006/relationships/hyperlink" Target="https://www.ssb.no/statbank/table/07251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sb.no/statbank/table/03013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sb.no/statbank/table/10729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ssb.no/statbank/table/03013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sb.no/statbank/table/03013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ssb.no/statbank/table/03013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sb.no/statbank/table/03013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ssb.no/statbank/table/03013/tableViewLayout1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38456-4E75-407A-BD22-F75C3EC98FB4}">
  <sheetPr>
    <tabColor rgb="FF00B0F0"/>
  </sheetPr>
  <dimension ref="A1:AO149"/>
  <sheetViews>
    <sheetView workbookViewId="0">
      <selection activeCell="G49" sqref="G49"/>
    </sheetView>
  </sheetViews>
  <sheetFormatPr baseColWidth="10" defaultColWidth="11.42578125" defaultRowHeight="15" x14ac:dyDescent="0.25"/>
  <cols>
    <col min="1" max="1" width="34.42578125" customWidth="1"/>
    <col min="5" max="5" width="14.5703125" bestFit="1" customWidth="1"/>
    <col min="6" max="13" width="14.5703125" customWidth="1"/>
    <col min="14" max="14" width="21.7109375" bestFit="1" customWidth="1"/>
    <col min="15" max="15" width="16.7109375" customWidth="1"/>
    <col min="16" max="16" width="9.5703125" customWidth="1"/>
    <col min="17" max="19" width="8.140625" customWidth="1"/>
    <col min="20" max="20" width="8.85546875" customWidth="1"/>
    <col min="21" max="22" width="8.140625" customWidth="1"/>
    <col min="23" max="23" width="10.7109375" customWidth="1"/>
    <col min="24" max="24" width="8.140625" customWidth="1"/>
  </cols>
  <sheetData>
    <row r="1" spans="1:41" ht="18.75" x14ac:dyDescent="0.3">
      <c r="A1" s="5" t="s">
        <v>0</v>
      </c>
    </row>
    <row r="2" spans="1:41" x14ac:dyDescent="0.25">
      <c r="A2" s="211" t="s">
        <v>1</v>
      </c>
      <c r="B2" s="211"/>
      <c r="C2" s="211"/>
      <c r="D2" s="211"/>
      <c r="E2" s="211"/>
      <c r="F2" s="211"/>
    </row>
    <row r="3" spans="1:41" x14ac:dyDescent="0.25">
      <c r="A3" s="209" t="s">
        <v>2</v>
      </c>
      <c r="B3" s="209"/>
      <c r="C3" s="209"/>
      <c r="D3" s="2"/>
    </row>
    <row r="4" spans="1:41" ht="15.75" thickBot="1" x14ac:dyDescent="0.3">
      <c r="A4" s="209" t="s">
        <v>3</v>
      </c>
      <c r="B4" s="209"/>
      <c r="C4" s="209"/>
      <c r="D4" s="104"/>
      <c r="N4" s="40" t="s">
        <v>4</v>
      </c>
      <c r="O4" s="35">
        <v>2015</v>
      </c>
      <c r="P4" s="35">
        <v>2016</v>
      </c>
      <c r="Q4" s="35">
        <v>2017</v>
      </c>
      <c r="R4" s="35">
        <v>2018</v>
      </c>
      <c r="S4" s="35">
        <v>2019</v>
      </c>
      <c r="T4" s="35">
        <v>2020</v>
      </c>
      <c r="U4" s="35">
        <v>2021</v>
      </c>
      <c r="V4" s="35">
        <v>2022</v>
      </c>
      <c r="W4" s="35">
        <v>2023</v>
      </c>
      <c r="X4" s="35">
        <v>2024</v>
      </c>
    </row>
    <row r="5" spans="1:41" s="4" customFormat="1" x14ac:dyDescent="0.25">
      <c r="A5" s="4" t="s">
        <v>5</v>
      </c>
      <c r="B5" s="2" t="s">
        <v>6</v>
      </c>
      <c r="C5" s="4" t="s">
        <v>7</v>
      </c>
      <c r="D5" s="4" t="s">
        <v>8</v>
      </c>
      <c r="E5" s="4" t="s">
        <v>9</v>
      </c>
      <c r="F5" s="4" t="s">
        <v>7</v>
      </c>
      <c r="G5" s="4" t="s">
        <v>8</v>
      </c>
      <c r="I5" s="4" t="s">
        <v>10</v>
      </c>
      <c r="J5" s="4" t="s">
        <v>11</v>
      </c>
      <c r="K5" s="4" t="s">
        <v>8</v>
      </c>
      <c r="N5" s="39" t="s">
        <v>12</v>
      </c>
      <c r="O5" s="3">
        <f>F9</f>
        <v>88.625</v>
      </c>
      <c r="P5" s="3">
        <f>F13</f>
        <v>90.325000000000003</v>
      </c>
      <c r="Q5" s="3">
        <f>F17</f>
        <v>92.625</v>
      </c>
      <c r="R5" s="3">
        <f>F21</f>
        <v>94.549999999999983</v>
      </c>
      <c r="S5" s="3">
        <f>F25</f>
        <v>97.625</v>
      </c>
      <c r="T5" s="3">
        <f>F29</f>
        <v>100.02499999999999</v>
      </c>
      <c r="U5" s="3">
        <f>F33</f>
        <v>103.15</v>
      </c>
      <c r="V5" s="3">
        <f>F37</f>
        <v>107.65</v>
      </c>
      <c r="W5" s="3">
        <f>F41</f>
        <v>113.325</v>
      </c>
      <c r="X5"/>
    </row>
    <row r="6" spans="1:41" ht="15.75" thickBot="1" x14ac:dyDescent="0.3">
      <c r="A6" s="2" t="s">
        <v>13</v>
      </c>
      <c r="B6" s="3">
        <v>97.5</v>
      </c>
      <c r="C6" s="3"/>
      <c r="D6" s="65">
        <f>B6/B6</f>
        <v>1</v>
      </c>
      <c r="E6" s="3">
        <f>IF('Rådata - Lønnskostnader'!D2&lt;&gt;"",'Rådata - Lønnskostnader'!D2,"")</f>
        <v>88.1</v>
      </c>
      <c r="G6">
        <f>E6/E6</f>
        <v>1</v>
      </c>
      <c r="H6" s="82"/>
      <c r="I6" s="2" t="s">
        <v>14</v>
      </c>
      <c r="J6" s="3">
        <f>E6</f>
        <v>88.1</v>
      </c>
      <c r="K6" s="65">
        <v>1</v>
      </c>
      <c r="L6" s="82"/>
      <c r="M6" s="82"/>
      <c r="N6" s="41" t="s">
        <v>15</v>
      </c>
      <c r="O6" s="22"/>
      <c r="P6" s="22">
        <f>P5/O5</f>
        <v>1.0191819464033851</v>
      </c>
      <c r="Q6" s="22">
        <f t="shared" ref="Q6:V6" si="0">Q5/P5</f>
        <v>1.0254636036534734</v>
      </c>
      <c r="R6" s="22">
        <f t="shared" si="0"/>
        <v>1.0207827260458837</v>
      </c>
      <c r="S6" s="22">
        <f t="shared" si="0"/>
        <v>1.0325224748810156</v>
      </c>
      <c r="T6" s="22">
        <f t="shared" si="0"/>
        <v>1.0245838668373879</v>
      </c>
      <c r="U6" s="22">
        <f t="shared" si="0"/>
        <v>1.0312421894526369</v>
      </c>
      <c r="V6" s="22">
        <f t="shared" si="0"/>
        <v>1.0436257876878332</v>
      </c>
      <c r="W6" s="22">
        <f>W5/V5</f>
        <v>1.0527171388759871</v>
      </c>
      <c r="X6" s="22"/>
    </row>
    <row r="7" spans="1:41" x14ac:dyDescent="0.25">
      <c r="A7" s="2" t="s">
        <v>16</v>
      </c>
      <c r="B7" s="3">
        <v>97.8</v>
      </c>
      <c r="C7" s="3"/>
      <c r="D7" s="65">
        <f>B7/B6</f>
        <v>1.003076923076923</v>
      </c>
      <c r="E7" s="3">
        <f>IF('Rådata - Lønnskostnader'!D3&lt;&gt;"",'Rådata - Lønnskostnader'!D3,"")</f>
        <v>88.4</v>
      </c>
      <c r="G7" s="65">
        <f>IFERROR(E7/E6,"")</f>
        <v>1.0034052213393871</v>
      </c>
      <c r="H7" s="82"/>
      <c r="I7" s="2" t="s">
        <v>17</v>
      </c>
      <c r="J7" s="3">
        <f>J6</f>
        <v>88.1</v>
      </c>
      <c r="K7" s="65">
        <v>1</v>
      </c>
      <c r="L7" s="82"/>
      <c r="M7" s="82"/>
    </row>
    <row r="8" spans="1:41" x14ac:dyDescent="0.25">
      <c r="A8" s="2" t="s">
        <v>18</v>
      </c>
      <c r="B8" s="3">
        <v>98.3</v>
      </c>
      <c r="C8" s="3"/>
      <c r="D8" s="65">
        <f t="shared" ref="D8:D37" si="1">B8/B7</f>
        <v>1.0051124744376279</v>
      </c>
      <c r="E8" s="3">
        <f>IF('Rådata - Lønnskostnader'!D4&lt;&gt;"",'Rådata - Lønnskostnader'!D4,"")</f>
        <v>88.8</v>
      </c>
      <c r="G8" s="65">
        <f t="shared" ref="G8:G71" si="2">IFERROR(E8/E7,"")</f>
        <v>1.004524886877828</v>
      </c>
      <c r="H8" s="82"/>
      <c r="I8" s="2" t="s">
        <v>19</v>
      </c>
      <c r="J8" s="3">
        <f>J7</f>
        <v>88.1</v>
      </c>
      <c r="K8" s="65">
        <v>1</v>
      </c>
      <c r="L8" s="82"/>
      <c r="M8" s="82"/>
    </row>
    <row r="9" spans="1:41" x14ac:dyDescent="0.25">
      <c r="A9" s="2" t="s">
        <v>20</v>
      </c>
      <c r="B9" s="3">
        <v>98.8</v>
      </c>
      <c r="C9" s="3">
        <f>AVERAGE(B6:B9)</f>
        <v>98.100000000000009</v>
      </c>
      <c r="D9" s="65">
        <f t="shared" si="1"/>
        <v>1.005086469989827</v>
      </c>
      <c r="E9" s="3">
        <f>IF('Rådata - Lønnskostnader'!D5&lt;&gt;"",'Rådata - Lønnskostnader'!D5,"")</f>
        <v>89.2</v>
      </c>
      <c r="F9" s="3">
        <f>AVERAGE(E6:E9)</f>
        <v>88.625</v>
      </c>
      <c r="G9" s="65">
        <f t="shared" si="2"/>
        <v>1.0045045045045045</v>
      </c>
      <c r="H9" s="82"/>
      <c r="I9" s="2" t="s">
        <v>21</v>
      </c>
      <c r="J9" s="3">
        <f>E7</f>
        <v>88.4</v>
      </c>
      <c r="K9" s="65">
        <f>1+(J9/J8-1)/3</f>
        <v>1.0011350737797957</v>
      </c>
      <c r="L9" s="82"/>
      <c r="M9" s="82"/>
      <c r="N9" s="4" t="s">
        <v>22</v>
      </c>
      <c r="AF9" s="107"/>
      <c r="AG9" s="107"/>
      <c r="AH9" s="107"/>
      <c r="AI9" s="107"/>
      <c r="AJ9" s="107"/>
      <c r="AK9" s="107"/>
      <c r="AL9" s="107"/>
      <c r="AM9" s="107"/>
      <c r="AN9" s="107"/>
      <c r="AO9" s="107"/>
    </row>
    <row r="10" spans="1:41" x14ac:dyDescent="0.25">
      <c r="A10" s="2" t="s">
        <v>23</v>
      </c>
      <c r="B10" s="3">
        <v>99.5</v>
      </c>
      <c r="C10" s="3"/>
      <c r="D10" s="65">
        <f t="shared" si="1"/>
        <v>1.0070850202429149</v>
      </c>
      <c r="E10" s="3">
        <f>IF('Rådata - Lønnskostnader'!D6&lt;&gt;"",'Rådata - Lønnskostnader'!D6,"")</f>
        <v>89.9</v>
      </c>
      <c r="F10" s="3"/>
      <c r="G10" s="65">
        <f t="shared" si="2"/>
        <v>1.007847533632287</v>
      </c>
      <c r="H10" s="82"/>
      <c r="I10" s="2" t="s">
        <v>24</v>
      </c>
      <c r="J10" s="3">
        <f>J9</f>
        <v>88.4</v>
      </c>
      <c r="K10" s="65">
        <f>K9</f>
        <v>1.0011350737797957</v>
      </c>
      <c r="L10" s="82"/>
      <c r="M10" s="82"/>
      <c r="N10" s="4" t="s">
        <v>25</v>
      </c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</row>
    <row r="11" spans="1:41" x14ac:dyDescent="0.25">
      <c r="A11" s="2" t="s">
        <v>26</v>
      </c>
      <c r="B11" s="3">
        <v>99.7</v>
      </c>
      <c r="C11" s="3"/>
      <c r="D11" s="65">
        <f t="shared" si="1"/>
        <v>1.0020100502512563</v>
      </c>
      <c r="E11" s="3">
        <f>IF('Rådata - Lønnskostnader'!D7&lt;&gt;"",'Rådata - Lønnskostnader'!D7,"")</f>
        <v>90.1</v>
      </c>
      <c r="F11" s="3"/>
      <c r="G11" s="65">
        <f t="shared" si="2"/>
        <v>1.0022246941045605</v>
      </c>
      <c r="H11" s="82"/>
      <c r="I11" s="2" t="s">
        <v>27</v>
      </c>
      <c r="J11" s="3">
        <f>J10</f>
        <v>88.4</v>
      </c>
      <c r="K11" s="65">
        <f>K10</f>
        <v>1.0011350737797957</v>
      </c>
      <c r="L11" s="82"/>
      <c r="M11" s="82"/>
      <c r="N11" t="s">
        <v>28</v>
      </c>
      <c r="P11" t="s">
        <v>29</v>
      </c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</row>
    <row r="12" spans="1:41" x14ac:dyDescent="0.25">
      <c r="A12" s="2" t="s">
        <v>30</v>
      </c>
      <c r="B12" s="3">
        <v>99.8</v>
      </c>
      <c r="C12" s="3"/>
      <c r="D12" s="65">
        <f t="shared" si="1"/>
        <v>1.0010030090270812</v>
      </c>
      <c r="E12" s="3">
        <f>IF('Rådata - Lønnskostnader'!D8&lt;&gt;"",'Rådata - Lønnskostnader'!D8,"")</f>
        <v>90.1</v>
      </c>
      <c r="F12" s="3"/>
      <c r="G12" s="65">
        <f t="shared" si="2"/>
        <v>1</v>
      </c>
      <c r="H12" s="82"/>
      <c r="I12" s="2" t="s">
        <v>31</v>
      </c>
      <c r="J12" s="3">
        <f>E8</f>
        <v>88.8</v>
      </c>
      <c r="K12" s="65">
        <f>1+(J12/J11-1)/3</f>
        <v>1.0015082956259427</v>
      </c>
      <c r="L12" s="82"/>
      <c r="M12" s="82"/>
      <c r="N12" s="210" t="s">
        <v>32</v>
      </c>
      <c r="O12" s="210"/>
      <c r="P12" s="48">
        <f>EXP(LN(1+(E43/E6-1))/((COUNT(E6:E43))-1))-1</f>
        <v>7.6970768190427474E-3</v>
      </c>
      <c r="Q12" s="52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</row>
    <row r="13" spans="1:41" x14ac:dyDescent="0.25">
      <c r="A13" s="2" t="s">
        <v>33</v>
      </c>
      <c r="B13" s="3">
        <v>101</v>
      </c>
      <c r="C13" s="3">
        <f>AVERAGE(B10:B13)</f>
        <v>100</v>
      </c>
      <c r="D13" s="65">
        <f>B13/B12</f>
        <v>1.0120240480961924</v>
      </c>
      <c r="E13" s="3">
        <f>IF('Rådata - Lønnskostnader'!D9&lt;&gt;"",'Rådata - Lønnskostnader'!D9,"")</f>
        <v>91.2</v>
      </c>
      <c r="F13" s="3">
        <f>AVERAGE(E10:E13)</f>
        <v>90.325000000000003</v>
      </c>
      <c r="G13" s="65">
        <f t="shared" si="2"/>
        <v>1.0122086570477249</v>
      </c>
      <c r="H13" s="82"/>
      <c r="I13" s="2" t="s">
        <v>34</v>
      </c>
      <c r="J13" s="3">
        <f>J12</f>
        <v>88.8</v>
      </c>
      <c r="K13" s="65">
        <f>K12</f>
        <v>1.0015082956259427</v>
      </c>
      <c r="L13" s="82"/>
      <c r="M13" s="82"/>
      <c r="N13" s="210" t="s">
        <v>35</v>
      </c>
      <c r="O13" s="210"/>
      <c r="P13" s="48">
        <f>EXP(LN(1+(J119/J6-1))/((COUNT(J6:J119))-1))-1</f>
        <v>2.5137861502231296E-3</v>
      </c>
      <c r="Q13" s="52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</row>
    <row r="14" spans="1:41" x14ac:dyDescent="0.25">
      <c r="A14" s="2" t="s">
        <v>36</v>
      </c>
      <c r="B14" s="3">
        <v>102.1</v>
      </c>
      <c r="C14" s="3"/>
      <c r="D14" s="65">
        <f t="shared" si="1"/>
        <v>1.0108910891089109</v>
      </c>
      <c r="E14" s="3">
        <f>IF('Rådata - Lønnskostnader'!D10&lt;&gt;"",'Rådata - Lønnskostnader'!D10,"")</f>
        <v>92.3</v>
      </c>
      <c r="F14" s="3"/>
      <c r="G14" s="65">
        <f t="shared" si="2"/>
        <v>1.0120614035087718</v>
      </c>
      <c r="H14" s="82"/>
      <c r="I14" s="2" t="s">
        <v>37</v>
      </c>
      <c r="J14" s="3">
        <f>J13</f>
        <v>88.8</v>
      </c>
      <c r="K14" s="65">
        <f>K13</f>
        <v>1.0015082956259427</v>
      </c>
      <c r="L14" s="82"/>
      <c r="M14" s="82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</row>
    <row r="15" spans="1:41" x14ac:dyDescent="0.25">
      <c r="A15" s="2" t="s">
        <v>38</v>
      </c>
      <c r="B15" s="3">
        <v>102.7</v>
      </c>
      <c r="C15" s="3"/>
      <c r="D15" s="65">
        <f t="shared" si="1"/>
        <v>1.0058765915768855</v>
      </c>
      <c r="E15" s="3">
        <f>IF('Rådata - Lønnskostnader'!D11&lt;&gt;"",'Rådata - Lønnskostnader'!D11,"")</f>
        <v>92.8</v>
      </c>
      <c r="F15" s="3"/>
      <c r="G15" s="65">
        <f t="shared" si="2"/>
        <v>1.0054171180931744</v>
      </c>
      <c r="H15" s="82"/>
      <c r="I15" s="2" t="s">
        <v>39</v>
      </c>
      <c r="J15" s="3">
        <f>E9</f>
        <v>89.2</v>
      </c>
      <c r="K15" s="65">
        <f>1+(J15/J14-1)/3</f>
        <v>1.0015015015015014</v>
      </c>
      <c r="L15" s="82"/>
      <c r="M15" s="82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</row>
    <row r="16" spans="1:41" x14ac:dyDescent="0.25">
      <c r="A16" s="2" t="s">
        <v>40</v>
      </c>
      <c r="B16" s="3">
        <v>102.1</v>
      </c>
      <c r="C16" s="3"/>
      <c r="D16" s="65">
        <f t="shared" si="1"/>
        <v>0.99415774099318399</v>
      </c>
      <c r="E16" s="3">
        <f>IF('Rådata - Lønnskostnader'!D12&lt;&gt;"",'Rådata - Lønnskostnader'!D12,"")</f>
        <v>92.2</v>
      </c>
      <c r="F16" s="3"/>
      <c r="G16" s="65">
        <f t="shared" si="2"/>
        <v>0.99353448275862077</v>
      </c>
      <c r="H16" s="82"/>
      <c r="I16" s="2" t="s">
        <v>41</v>
      </c>
      <c r="J16" s="3">
        <f>J15</f>
        <v>89.2</v>
      </c>
      <c r="K16" s="65">
        <f>K15</f>
        <v>1.0015015015015014</v>
      </c>
      <c r="L16" s="82"/>
      <c r="M16" s="82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</row>
    <row r="17" spans="1:41" x14ac:dyDescent="0.25">
      <c r="A17" s="2" t="s">
        <v>42</v>
      </c>
      <c r="B17" s="3">
        <v>103.2</v>
      </c>
      <c r="C17" s="3">
        <f>AVERAGE(B14:B17)</f>
        <v>102.52499999999999</v>
      </c>
      <c r="D17" s="65">
        <f t="shared" si="1"/>
        <v>1.01077375122429</v>
      </c>
      <c r="E17" s="3">
        <f>IF('Rådata - Lønnskostnader'!D13&lt;&gt;"",'Rådata - Lønnskostnader'!D13,"")</f>
        <v>93.2</v>
      </c>
      <c r="F17" s="3">
        <f>AVERAGE(E14:E17)</f>
        <v>92.625</v>
      </c>
      <c r="G17" s="65">
        <f t="shared" si="2"/>
        <v>1.0108459869848156</v>
      </c>
      <c r="H17" s="82"/>
      <c r="I17" s="2" t="s">
        <v>43</v>
      </c>
      <c r="J17" s="3">
        <f>J16</f>
        <v>89.2</v>
      </c>
      <c r="K17" s="65">
        <f>K16</f>
        <v>1.0015015015015014</v>
      </c>
      <c r="L17" s="82"/>
      <c r="M17" s="82"/>
      <c r="N17" s="145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</row>
    <row r="18" spans="1:41" x14ac:dyDescent="0.25">
      <c r="A18" s="2" t="s">
        <v>44</v>
      </c>
      <c r="B18" s="3">
        <v>103.8</v>
      </c>
      <c r="C18" s="3"/>
      <c r="D18" s="65">
        <f t="shared" si="1"/>
        <v>1.0058139534883721</v>
      </c>
      <c r="E18" s="3">
        <f>IF('Rådata - Lønnskostnader'!D14&lt;&gt;"",'Rådata - Lønnskostnader'!D14,"")</f>
        <v>93.8</v>
      </c>
      <c r="F18" s="3"/>
      <c r="G18" s="65">
        <f t="shared" si="2"/>
        <v>1.0064377682403434</v>
      </c>
      <c r="H18" s="82"/>
      <c r="I18" s="2" t="s">
        <v>45</v>
      </c>
      <c r="J18" s="3">
        <f>E10</f>
        <v>89.9</v>
      </c>
      <c r="K18" s="65">
        <f>1+(J18/J17-1)/3</f>
        <v>1.0026158445440956</v>
      </c>
      <c r="L18" s="82"/>
      <c r="M18" s="82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</row>
    <row r="19" spans="1:41" x14ac:dyDescent="0.25">
      <c r="A19" s="2" t="s">
        <v>46</v>
      </c>
      <c r="B19" s="3">
        <v>104.7</v>
      </c>
      <c r="C19" s="3"/>
      <c r="D19" s="65">
        <f t="shared" si="1"/>
        <v>1.0086705202312138</v>
      </c>
      <c r="E19" s="3">
        <f>IF('Rådata - Lønnskostnader'!D15&lt;&gt;"",'Rådata - Lønnskostnader'!D15,"")</f>
        <v>94.6</v>
      </c>
      <c r="F19" s="3"/>
      <c r="G19" s="65">
        <f t="shared" si="2"/>
        <v>1.0085287846481876</v>
      </c>
      <c r="H19" s="82"/>
      <c r="I19" s="2" t="s">
        <v>47</v>
      </c>
      <c r="J19" s="3">
        <f>J18</f>
        <v>89.9</v>
      </c>
      <c r="K19" s="65">
        <f>K18</f>
        <v>1.0026158445440956</v>
      </c>
      <c r="L19" s="82"/>
      <c r="M19" s="82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</row>
    <row r="20" spans="1:41" x14ac:dyDescent="0.25">
      <c r="A20" s="2" t="s">
        <v>48</v>
      </c>
      <c r="B20" s="3">
        <v>104.3</v>
      </c>
      <c r="C20" s="3"/>
      <c r="D20" s="65">
        <f t="shared" si="1"/>
        <v>0.99617956064947466</v>
      </c>
      <c r="E20" s="3">
        <f>IF('Rådata - Lønnskostnader'!D16&lt;&gt;"",'Rådata - Lønnskostnader'!D16,"")</f>
        <v>94.2</v>
      </c>
      <c r="F20" s="3"/>
      <c r="G20" s="65">
        <f t="shared" si="2"/>
        <v>0.9957716701902749</v>
      </c>
      <c r="H20" s="82"/>
      <c r="I20" s="2" t="s">
        <v>49</v>
      </c>
      <c r="J20" s="3">
        <f>J19</f>
        <v>89.9</v>
      </c>
      <c r="K20" s="65">
        <f>K19</f>
        <v>1.0026158445440956</v>
      </c>
      <c r="L20" s="82"/>
      <c r="M20" s="82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</row>
    <row r="21" spans="1:41" x14ac:dyDescent="0.25">
      <c r="A21" s="2" t="s">
        <v>50</v>
      </c>
      <c r="B21" s="3">
        <v>105.8</v>
      </c>
      <c r="C21" s="3">
        <f>AVERAGE(B18:B21)</f>
        <v>104.65</v>
      </c>
      <c r="D21" s="65">
        <f t="shared" si="1"/>
        <v>1.0143815915627996</v>
      </c>
      <c r="E21" s="3">
        <f>IF('Rådata - Lønnskostnader'!D17&lt;&gt;"",'Rådata - Lønnskostnader'!D17,"")</f>
        <v>95.6</v>
      </c>
      <c r="F21" s="3">
        <f>AVERAGE(E18:E21)</f>
        <v>94.549999999999983</v>
      </c>
      <c r="G21" s="65">
        <f t="shared" si="2"/>
        <v>1.0148619957537155</v>
      </c>
      <c r="H21" s="82"/>
      <c r="I21" s="2" t="s">
        <v>51</v>
      </c>
      <c r="J21" s="3">
        <f>E11</f>
        <v>90.1</v>
      </c>
      <c r="K21" s="65">
        <f>1+(J21/J20-1)/3</f>
        <v>1.0007415647015201</v>
      </c>
      <c r="L21" s="82"/>
      <c r="M21" s="82"/>
      <c r="W21" s="82"/>
    </row>
    <row r="22" spans="1:41" x14ac:dyDescent="0.25">
      <c r="A22" s="2" t="s">
        <v>52</v>
      </c>
      <c r="B22" s="3">
        <v>106.3</v>
      </c>
      <c r="C22" s="3"/>
      <c r="D22" s="65">
        <f t="shared" si="1"/>
        <v>1.0047258979206048</v>
      </c>
      <c r="E22" s="3">
        <f>IF('Rådata - Lønnskostnader'!D18&lt;&gt;"",'Rådata - Lønnskostnader'!D18,"")</f>
        <v>96</v>
      </c>
      <c r="F22" s="3"/>
      <c r="G22" s="65">
        <f t="shared" si="2"/>
        <v>1.00418410041841</v>
      </c>
      <c r="H22" s="82"/>
      <c r="I22" s="2" t="s">
        <v>53</v>
      </c>
      <c r="J22" s="3">
        <f>J21</f>
        <v>90.1</v>
      </c>
      <c r="K22" s="65">
        <f>K21</f>
        <v>1.0007415647015201</v>
      </c>
      <c r="L22" s="82"/>
      <c r="M22" s="82"/>
      <c r="W22" s="82"/>
    </row>
    <row r="23" spans="1:41" x14ac:dyDescent="0.25">
      <c r="A23" s="2" t="s">
        <v>54</v>
      </c>
      <c r="B23" s="3">
        <v>108.6</v>
      </c>
      <c r="C23" s="3"/>
      <c r="D23" s="65">
        <f t="shared" si="1"/>
        <v>1.0216368767638757</v>
      </c>
      <c r="E23" s="3">
        <f>IF('Rådata - Lønnskostnader'!D19&lt;&gt;"",'Rådata - Lønnskostnader'!D19,"")</f>
        <v>98.1</v>
      </c>
      <c r="F23" s="3"/>
      <c r="G23" s="65">
        <f t="shared" si="2"/>
        <v>1.0218749999999999</v>
      </c>
      <c r="H23" s="82"/>
      <c r="I23" s="2" t="s">
        <v>55</v>
      </c>
      <c r="J23" s="3">
        <f>J22</f>
        <v>90.1</v>
      </c>
      <c r="K23" s="65">
        <f>K22</f>
        <v>1.0007415647015201</v>
      </c>
      <c r="L23" s="82"/>
      <c r="M23" s="82"/>
      <c r="P23" s="48"/>
      <c r="W23" s="82"/>
    </row>
    <row r="24" spans="1:41" x14ac:dyDescent="0.25">
      <c r="A24" s="2" t="s">
        <v>56</v>
      </c>
      <c r="B24" s="3">
        <v>108.5</v>
      </c>
      <c r="C24" s="3"/>
      <c r="D24" s="65">
        <f t="shared" si="1"/>
        <v>0.99907918968692455</v>
      </c>
      <c r="E24" s="3">
        <f>IF('Rådata - Lønnskostnader'!D20&lt;&gt;"",'Rådata - Lønnskostnader'!D20,"")</f>
        <v>98.1</v>
      </c>
      <c r="F24" s="3"/>
      <c r="G24" s="65">
        <f t="shared" si="2"/>
        <v>1</v>
      </c>
      <c r="H24" s="82"/>
      <c r="I24" s="2" t="s">
        <v>57</v>
      </c>
      <c r="J24" s="3">
        <f>E12</f>
        <v>90.1</v>
      </c>
      <c r="K24" s="65">
        <f>1+(J24/J23-1)/3</f>
        <v>1</v>
      </c>
      <c r="L24" s="82"/>
      <c r="M24" s="82"/>
      <c r="P24" s="48"/>
      <c r="W24" s="82"/>
    </row>
    <row r="25" spans="1:41" x14ac:dyDescent="0.25">
      <c r="A25" s="2" t="s">
        <v>58</v>
      </c>
      <c r="B25" s="3">
        <v>108.8</v>
      </c>
      <c r="C25" s="3">
        <f>AVERAGE(B22:B25)</f>
        <v>108.05</v>
      </c>
      <c r="D25" s="65">
        <f t="shared" si="1"/>
        <v>1.0027649769585254</v>
      </c>
      <c r="E25" s="3">
        <f>IF('Rådata - Lønnskostnader'!D21&lt;&gt;"",'Rådata - Lønnskostnader'!D21,"")</f>
        <v>98.3</v>
      </c>
      <c r="F25" s="3">
        <f>AVERAGE(E22:E25)</f>
        <v>97.625</v>
      </c>
      <c r="G25" s="65">
        <f t="shared" si="2"/>
        <v>1.0020387359836902</v>
      </c>
      <c r="H25" s="82"/>
      <c r="I25" s="2" t="s">
        <v>59</v>
      </c>
      <c r="J25" s="3">
        <f>J24</f>
        <v>90.1</v>
      </c>
      <c r="K25" s="65">
        <f>K24</f>
        <v>1</v>
      </c>
      <c r="L25" s="82"/>
      <c r="M25" s="82"/>
      <c r="W25" s="82"/>
    </row>
    <row r="26" spans="1:41" x14ac:dyDescent="0.25">
      <c r="A26" s="2" t="s">
        <v>60</v>
      </c>
      <c r="B26" s="3">
        <v>110</v>
      </c>
      <c r="C26" s="3"/>
      <c r="D26" s="65">
        <f t="shared" si="1"/>
        <v>1.0110294117647058</v>
      </c>
      <c r="E26" s="3">
        <f>IF('Rådata - Lønnskostnader'!D22&lt;&gt;"",'Rådata - Lønnskostnader'!D22,"")</f>
        <v>99.4</v>
      </c>
      <c r="F26" s="3"/>
      <c r="G26" s="65">
        <f t="shared" si="2"/>
        <v>1.0111902339776195</v>
      </c>
      <c r="H26" s="82"/>
      <c r="I26" s="2" t="s">
        <v>61</v>
      </c>
      <c r="J26" s="3">
        <f>J25</f>
        <v>90.1</v>
      </c>
      <c r="K26" s="65">
        <f>K25</f>
        <v>1</v>
      </c>
      <c r="L26" s="82"/>
      <c r="M26" s="82"/>
      <c r="P26" s="82"/>
      <c r="W26" s="82"/>
    </row>
    <row r="27" spans="1:41" x14ac:dyDescent="0.25">
      <c r="A27" s="2" t="s">
        <v>62</v>
      </c>
      <c r="B27" s="3">
        <v>111</v>
      </c>
      <c r="C27" s="3"/>
      <c r="D27" s="65">
        <f t="shared" si="1"/>
        <v>1.009090909090909</v>
      </c>
      <c r="E27" s="3">
        <f>IF('Rådata - Lønnskostnader'!D23&lt;&gt;"",'Rådata - Lønnskostnader'!D23,"")</f>
        <v>100.3</v>
      </c>
      <c r="F27" s="3"/>
      <c r="G27" s="65">
        <f t="shared" si="2"/>
        <v>1.0090543259557343</v>
      </c>
      <c r="H27" s="82"/>
      <c r="I27" s="2" t="s">
        <v>63</v>
      </c>
      <c r="J27" s="3">
        <f>E13</f>
        <v>91.2</v>
      </c>
      <c r="K27" s="65">
        <f>1+(J27/J26-1)/3</f>
        <v>1.0040695523492416</v>
      </c>
      <c r="L27" s="82"/>
      <c r="M27" s="82"/>
      <c r="P27" s="82"/>
      <c r="W27" s="82"/>
    </row>
    <row r="28" spans="1:41" x14ac:dyDescent="0.25">
      <c r="A28" s="2" t="s">
        <v>64</v>
      </c>
      <c r="B28" s="3">
        <v>110.3</v>
      </c>
      <c r="C28" s="3"/>
      <c r="D28" s="65">
        <f t="shared" si="1"/>
        <v>0.99369369369369365</v>
      </c>
      <c r="E28" s="3">
        <f>IF('Rådata - Lønnskostnader'!D24&lt;&gt;"",'Rådata - Lønnskostnader'!D24,"")</f>
        <v>99.7</v>
      </c>
      <c r="F28" s="3"/>
      <c r="G28" s="65">
        <f t="shared" si="2"/>
        <v>0.99401794616151551</v>
      </c>
      <c r="H28" s="82"/>
      <c r="I28" s="2" t="s">
        <v>65</v>
      </c>
      <c r="J28" s="3">
        <f>J27</f>
        <v>91.2</v>
      </c>
      <c r="K28" s="65">
        <f>K27</f>
        <v>1.0040695523492416</v>
      </c>
      <c r="L28" s="82"/>
      <c r="M28" s="82"/>
      <c r="W28" s="82"/>
    </row>
    <row r="29" spans="1:41" x14ac:dyDescent="0.25">
      <c r="A29" s="2" t="s">
        <v>66</v>
      </c>
      <c r="B29" s="3">
        <v>111.4</v>
      </c>
      <c r="C29" s="3">
        <f>AVERAGE(B26:B29)</f>
        <v>110.67500000000001</v>
      </c>
      <c r="D29" s="65">
        <f t="shared" si="1"/>
        <v>1.0099728014505893</v>
      </c>
      <c r="E29" s="3">
        <f>IF('Rådata - Lønnskostnader'!D25&lt;&gt;"",'Rådata - Lønnskostnader'!D25,"")</f>
        <v>100.7</v>
      </c>
      <c r="F29" s="3">
        <f>AVERAGE(E26:E29)</f>
        <v>100.02499999999999</v>
      </c>
      <c r="G29" s="65">
        <f t="shared" si="2"/>
        <v>1.0100300902708124</v>
      </c>
      <c r="H29" s="82"/>
      <c r="I29" s="2" t="s">
        <v>67</v>
      </c>
      <c r="J29" s="3">
        <f>J28</f>
        <v>91.2</v>
      </c>
      <c r="K29" s="65">
        <f>K28</f>
        <v>1.0040695523492416</v>
      </c>
      <c r="L29" s="82"/>
      <c r="M29" s="82"/>
      <c r="W29" s="82"/>
    </row>
    <row r="30" spans="1:41" x14ac:dyDescent="0.25">
      <c r="A30" s="2" t="s">
        <v>68</v>
      </c>
      <c r="B30" s="3">
        <v>112.4</v>
      </c>
      <c r="C30" s="3"/>
      <c r="D30" s="65">
        <f t="shared" si="1"/>
        <v>1.0089766606822261</v>
      </c>
      <c r="E30" s="3">
        <f>IF('Rådata - Lønnskostnader'!D26&lt;&gt;"",'Rådata - Lønnskostnader'!D26,"")</f>
        <v>101.6</v>
      </c>
      <c r="F30" s="3"/>
      <c r="G30" s="65">
        <f t="shared" si="2"/>
        <v>1.0089374379344587</v>
      </c>
      <c r="H30" s="82"/>
      <c r="I30" s="2" t="s">
        <v>69</v>
      </c>
      <c r="J30" s="3">
        <f>E14</f>
        <v>92.3</v>
      </c>
      <c r="K30" s="65">
        <f>1+(J30/J29-1)/3</f>
        <v>1.0040204678362572</v>
      </c>
      <c r="L30" s="82"/>
      <c r="M30" s="82"/>
      <c r="W30" s="82"/>
    </row>
    <row r="31" spans="1:41" x14ac:dyDescent="0.25">
      <c r="A31" s="2" t="s">
        <v>70</v>
      </c>
      <c r="B31" s="3">
        <v>114.5</v>
      </c>
      <c r="C31" s="3"/>
      <c r="D31" s="65">
        <f t="shared" si="1"/>
        <v>1.0186832740213523</v>
      </c>
      <c r="E31" s="3">
        <f>IF('Rådata - Lønnskostnader'!D27&lt;&gt;"",'Rådata - Lønnskostnader'!D27,"")</f>
        <v>103.5</v>
      </c>
      <c r="F31" s="3"/>
      <c r="G31" s="65">
        <f t="shared" si="2"/>
        <v>1.0187007874015748</v>
      </c>
      <c r="H31" s="82"/>
      <c r="I31" s="2" t="s">
        <v>71</v>
      </c>
      <c r="J31" s="3">
        <f>J30</f>
        <v>92.3</v>
      </c>
      <c r="K31" s="65">
        <f>K30</f>
        <v>1.0040204678362572</v>
      </c>
      <c r="L31" s="82"/>
      <c r="M31" s="82"/>
      <c r="W31" s="82"/>
    </row>
    <row r="32" spans="1:41" x14ac:dyDescent="0.25">
      <c r="A32" s="2" t="s">
        <v>72</v>
      </c>
      <c r="B32" s="3">
        <v>114.1</v>
      </c>
      <c r="C32" s="3"/>
      <c r="D32" s="65">
        <f t="shared" si="1"/>
        <v>0.99650655021834056</v>
      </c>
      <c r="E32" s="3">
        <f>IF('Rådata - Lønnskostnader'!D28&lt;&gt;"",'Rådata - Lønnskostnader'!D28,"")</f>
        <v>103.1</v>
      </c>
      <c r="F32" s="3"/>
      <c r="G32" s="65">
        <f t="shared" si="2"/>
        <v>0.99613526570048305</v>
      </c>
      <c r="H32" s="82"/>
      <c r="I32" s="2" t="s">
        <v>73</v>
      </c>
      <c r="J32" s="3">
        <f>J31</f>
        <v>92.3</v>
      </c>
      <c r="K32" s="65">
        <f>K31</f>
        <v>1.0040204678362572</v>
      </c>
      <c r="L32" s="82"/>
      <c r="M32" s="82"/>
      <c r="W32" s="82"/>
    </row>
    <row r="33" spans="1:23" x14ac:dyDescent="0.25">
      <c r="A33" s="2" t="s">
        <v>74</v>
      </c>
      <c r="B33" s="3">
        <v>115.6</v>
      </c>
      <c r="C33" s="3">
        <f>AVERAGE(B30:B33)</f>
        <v>114.15</v>
      </c>
      <c r="D33" s="65">
        <f t="shared" si="1"/>
        <v>1.0131463628396145</v>
      </c>
      <c r="E33" s="3">
        <f>IF('Rådata - Lønnskostnader'!D29&lt;&gt;"",'Rådata - Lønnskostnader'!D29,"")</f>
        <v>104.4</v>
      </c>
      <c r="F33" s="3">
        <f>AVERAGE(E30:E33)</f>
        <v>103.15</v>
      </c>
      <c r="G33" s="65">
        <f t="shared" si="2"/>
        <v>1.0126091173617848</v>
      </c>
      <c r="H33" s="82"/>
      <c r="I33" s="2" t="s">
        <v>75</v>
      </c>
      <c r="J33" s="3">
        <f>E15</f>
        <v>92.8</v>
      </c>
      <c r="K33" s="65">
        <f>1+(J33/J32-1)/3</f>
        <v>1.0018057060310581</v>
      </c>
      <c r="L33" s="82"/>
      <c r="M33" s="82"/>
      <c r="W33" s="82"/>
    </row>
    <row r="34" spans="1:23" x14ac:dyDescent="0.25">
      <c r="A34" s="2" t="s">
        <v>76</v>
      </c>
      <c r="B34" s="3">
        <v>117.1</v>
      </c>
      <c r="C34" s="3"/>
      <c r="D34" s="65">
        <f t="shared" si="1"/>
        <v>1.0129757785467128</v>
      </c>
      <c r="E34" s="3">
        <f>IF('Rådata - Lønnskostnader'!D30&lt;&gt;"",'Rådata - Lønnskostnader'!D30,"")</f>
        <v>105.8</v>
      </c>
      <c r="F34" s="3"/>
      <c r="G34" s="65">
        <f t="shared" si="2"/>
        <v>1.0134099616858236</v>
      </c>
      <c r="H34" s="82"/>
      <c r="I34" s="2" t="s">
        <v>77</v>
      </c>
      <c r="J34" s="3">
        <f>J33</f>
        <v>92.8</v>
      </c>
      <c r="K34" s="65">
        <f>K33</f>
        <v>1.0018057060310581</v>
      </c>
      <c r="L34" s="82"/>
      <c r="M34" s="82"/>
      <c r="W34" s="82"/>
    </row>
    <row r="35" spans="1:23" x14ac:dyDescent="0.25">
      <c r="A35" s="2" t="s">
        <v>78</v>
      </c>
      <c r="B35" s="3">
        <v>119.1</v>
      </c>
      <c r="C35" s="3"/>
      <c r="D35" s="65">
        <f t="shared" si="1"/>
        <v>1.0170794192997439</v>
      </c>
      <c r="E35" s="3">
        <f>IF('Rådata - Lønnskostnader'!D31&lt;&gt;"",'Rådata - Lønnskostnader'!D31,"")</f>
        <v>107.7</v>
      </c>
      <c r="F35" s="3"/>
      <c r="G35" s="65">
        <f t="shared" si="2"/>
        <v>1.0179584120982987</v>
      </c>
      <c r="H35" s="82"/>
      <c r="I35" s="2" t="s">
        <v>79</v>
      </c>
      <c r="J35" s="3">
        <f>J34</f>
        <v>92.8</v>
      </c>
      <c r="K35" s="65">
        <f>K34</f>
        <v>1.0018057060310581</v>
      </c>
      <c r="L35" s="82"/>
      <c r="M35" s="82"/>
      <c r="W35" s="82"/>
    </row>
    <row r="36" spans="1:23" x14ac:dyDescent="0.25">
      <c r="A36" s="2" t="s">
        <v>80</v>
      </c>
      <c r="B36" s="3">
        <v>118.4</v>
      </c>
      <c r="C36" s="3"/>
      <c r="D36" s="65">
        <f t="shared" si="1"/>
        <v>0.99412258606213277</v>
      </c>
      <c r="E36" s="3">
        <f>IF('Rådata - Lønnskostnader'!D32&lt;&gt;"",'Rådata - Lønnskostnader'!D32,"")</f>
        <v>107</v>
      </c>
      <c r="F36" s="3"/>
      <c r="G36" s="65">
        <f t="shared" si="2"/>
        <v>0.99350046425255334</v>
      </c>
      <c r="H36" s="82"/>
      <c r="I36" s="2" t="s">
        <v>81</v>
      </c>
      <c r="J36" s="3">
        <f>E16</f>
        <v>92.2</v>
      </c>
      <c r="K36" s="65">
        <f>1+(J36/J35-1)/3</f>
        <v>0.99784482758620696</v>
      </c>
      <c r="L36" s="82"/>
      <c r="M36" s="82"/>
      <c r="W36" s="82"/>
    </row>
    <row r="37" spans="1:23" x14ac:dyDescent="0.25">
      <c r="A37" s="2" t="s">
        <v>82</v>
      </c>
      <c r="B37" s="3">
        <v>121.8</v>
      </c>
      <c r="C37" s="3">
        <f>AVERAGE(B34:B37)</f>
        <v>119.10000000000001</v>
      </c>
      <c r="D37" s="65">
        <f t="shared" si="1"/>
        <v>1.0287162162162162</v>
      </c>
      <c r="E37" s="3">
        <f>IF('Rådata - Lønnskostnader'!D33&lt;&gt;"",'Rådata - Lønnskostnader'!D33,"")</f>
        <v>110.1</v>
      </c>
      <c r="F37" s="3">
        <f>AVERAGE(E34:E37)</f>
        <v>107.65</v>
      </c>
      <c r="G37" s="65">
        <f t="shared" si="2"/>
        <v>1.0289719626168223</v>
      </c>
      <c r="H37" s="82"/>
      <c r="I37" s="2" t="s">
        <v>83</v>
      </c>
      <c r="J37" s="3">
        <f>J36</f>
        <v>92.2</v>
      </c>
      <c r="K37" s="65">
        <f>K36</f>
        <v>0.99784482758620696</v>
      </c>
      <c r="L37" s="82"/>
      <c r="M37" s="82"/>
      <c r="W37" s="82"/>
    </row>
    <row r="38" spans="1:23" x14ac:dyDescent="0.25">
      <c r="A38" s="2" t="s">
        <v>84</v>
      </c>
      <c r="E38" s="3">
        <f>IF('Rådata - Lønnskostnader'!D34&lt;&gt;"",'Rådata - Lønnskostnader'!D34,"")</f>
        <v>111</v>
      </c>
      <c r="G38" s="65">
        <f t="shared" si="2"/>
        <v>1.0081743869209809</v>
      </c>
      <c r="H38" s="82"/>
      <c r="I38" s="2" t="s">
        <v>85</v>
      </c>
      <c r="J38" s="3">
        <f>J37</f>
        <v>92.2</v>
      </c>
      <c r="K38" s="65">
        <f>K37</f>
        <v>0.99784482758620696</v>
      </c>
      <c r="L38" s="82"/>
      <c r="M38" s="82"/>
      <c r="W38" s="82"/>
    </row>
    <row r="39" spans="1:23" x14ac:dyDescent="0.25">
      <c r="A39" s="2" t="s">
        <v>86</v>
      </c>
      <c r="E39" s="3">
        <f>IF('Rådata - Lønnskostnader'!D35&lt;&gt;"",'Rådata - Lønnskostnader'!D35,"")</f>
        <v>113</v>
      </c>
      <c r="G39" s="65">
        <f t="shared" si="2"/>
        <v>1.0180180180180181</v>
      </c>
      <c r="H39" s="82"/>
      <c r="I39" s="2" t="s">
        <v>87</v>
      </c>
      <c r="J39" s="3">
        <f>E17</f>
        <v>93.2</v>
      </c>
      <c r="K39" s="65">
        <f>1+(J39/J38-1)/3</f>
        <v>1.0036153289949385</v>
      </c>
      <c r="L39" s="82"/>
      <c r="M39" s="82"/>
      <c r="W39" s="82"/>
    </row>
    <row r="40" spans="1:23" x14ac:dyDescent="0.25">
      <c r="A40" s="2" t="s">
        <v>88</v>
      </c>
      <c r="E40" s="3">
        <f>IF('Rådata - Lønnskostnader'!D36&lt;&gt;"",'Rådata - Lønnskostnader'!D36,"")</f>
        <v>111.8</v>
      </c>
      <c r="G40" s="65">
        <f t="shared" si="2"/>
        <v>0.98938053097345136</v>
      </c>
      <c r="H40" s="82"/>
      <c r="I40" s="2" t="s">
        <v>89</v>
      </c>
      <c r="J40" s="3">
        <f>J39</f>
        <v>93.2</v>
      </c>
      <c r="K40" s="65">
        <f>K39</f>
        <v>1.0036153289949385</v>
      </c>
      <c r="L40" s="82"/>
      <c r="M40" s="82"/>
      <c r="N40" s="82"/>
      <c r="W40" s="82"/>
    </row>
    <row r="41" spans="1:23" x14ac:dyDescent="0.25">
      <c r="A41" s="2" t="s">
        <v>90</v>
      </c>
      <c r="E41" s="3">
        <f>IF('Rådata - Lønnskostnader'!D37&lt;&gt;"",'Rådata - Lønnskostnader'!D37,"")</f>
        <v>117.5</v>
      </c>
      <c r="F41" s="3">
        <f>AVERAGE(E38:E41)</f>
        <v>113.325</v>
      </c>
      <c r="G41" s="65">
        <f t="shared" si="2"/>
        <v>1.0509838998211092</v>
      </c>
      <c r="H41" s="3"/>
      <c r="I41" s="2" t="s">
        <v>91</v>
      </c>
      <c r="J41" s="3">
        <f>J40</f>
        <v>93.2</v>
      </c>
      <c r="K41" s="65">
        <f>K40</f>
        <v>1.0036153289949385</v>
      </c>
      <c r="L41" s="82"/>
      <c r="M41" s="82"/>
      <c r="W41" s="82"/>
    </row>
    <row r="42" spans="1:23" x14ac:dyDescent="0.25">
      <c r="A42" s="2" t="s">
        <v>213</v>
      </c>
      <c r="E42" s="3">
        <f>IF('Rådata - Lønnskostnader'!D38&lt;&gt;"",'Rådata - Lønnskostnader'!D38,"")</f>
        <v>116.9</v>
      </c>
      <c r="G42" s="65">
        <f t="shared" si="2"/>
        <v>0.99489361702127665</v>
      </c>
      <c r="I42" s="2" t="s">
        <v>92</v>
      </c>
      <c r="J42" s="3">
        <f>E18</f>
        <v>93.8</v>
      </c>
      <c r="K42" s="65">
        <f>1+(J42/J41-1)/3</f>
        <v>1.002145922746781</v>
      </c>
      <c r="L42" s="82"/>
      <c r="M42" s="82"/>
      <c r="W42" s="82"/>
    </row>
    <row r="43" spans="1:23" x14ac:dyDescent="0.25">
      <c r="A43" s="2" t="s">
        <v>214</v>
      </c>
      <c r="E43" s="3">
        <f>IF('Rådata - Lønnskostnader'!D39&lt;&gt;"",'Rådata - Lønnskostnader'!D39,"")</f>
        <v>117</v>
      </c>
      <c r="G43" s="65">
        <f t="shared" si="2"/>
        <v>1.0008554319931564</v>
      </c>
      <c r="I43" s="2" t="s">
        <v>93</v>
      </c>
      <c r="J43" s="3">
        <f>J42</f>
        <v>93.8</v>
      </c>
      <c r="K43" s="65">
        <f>K42</f>
        <v>1.002145922746781</v>
      </c>
      <c r="L43" s="82"/>
      <c r="M43" s="82"/>
      <c r="W43" s="82"/>
    </row>
    <row r="44" spans="1:23" x14ac:dyDescent="0.25">
      <c r="A44" s="2" t="s">
        <v>215</v>
      </c>
      <c r="E44" s="3">
        <f>IF('Rådata - Lønnskostnader'!D40&lt;&gt;"",'Rådata - Lønnskostnader'!D40,"")</f>
        <v>115.4</v>
      </c>
      <c r="G44" s="65">
        <f t="shared" si="2"/>
        <v>0.98632478632478637</v>
      </c>
      <c r="I44" s="2" t="s">
        <v>94</v>
      </c>
      <c r="J44" s="3">
        <f>J43</f>
        <v>93.8</v>
      </c>
      <c r="K44" s="65">
        <f>K43</f>
        <v>1.002145922746781</v>
      </c>
      <c r="L44" s="82"/>
      <c r="M44" s="82"/>
      <c r="W44" s="103"/>
    </row>
    <row r="45" spans="1:23" x14ac:dyDescent="0.25">
      <c r="A45" s="2" t="s">
        <v>216</v>
      </c>
      <c r="E45" s="3">
        <f>IF('Rådata - Lønnskostnader'!D41&lt;&gt;"",'Rådata - Lønnskostnader'!D41,"")</f>
        <v>122</v>
      </c>
      <c r="G45" s="65">
        <f t="shared" si="2"/>
        <v>1.0571923743500866</v>
      </c>
      <c r="I45" s="2" t="s">
        <v>95</v>
      </c>
      <c r="J45" s="3">
        <f>E19</f>
        <v>94.6</v>
      </c>
      <c r="K45" s="65">
        <f>1+(J45/J44-1)/3</f>
        <v>1.0028429282160625</v>
      </c>
      <c r="L45" s="82"/>
      <c r="M45" s="82"/>
    </row>
    <row r="46" spans="1:23" x14ac:dyDescent="0.25">
      <c r="A46" s="2" t="s">
        <v>363</v>
      </c>
      <c r="E46" s="3">
        <f>IF('Rådata - Lønnskostnader'!D42&lt;&gt;"",'Rådata - Lønnskostnader'!D42,"")</f>
        <v>121.5</v>
      </c>
      <c r="G46" s="65">
        <f t="shared" si="2"/>
        <v>0.99590163934426235</v>
      </c>
      <c r="I46" s="2" t="s">
        <v>96</v>
      </c>
      <c r="J46" s="3">
        <f>J45</f>
        <v>94.6</v>
      </c>
      <c r="K46" s="65">
        <f>K45</f>
        <v>1.0028429282160625</v>
      </c>
      <c r="L46" s="82"/>
      <c r="M46" s="82"/>
    </row>
    <row r="47" spans="1:23" x14ac:dyDescent="0.25">
      <c r="A47" s="2" t="s">
        <v>364</v>
      </c>
      <c r="E47" s="3">
        <f>IF('Rådata - Lønnskostnader'!D43&lt;&gt;"",'Rådata - Lønnskostnader'!D43,"")</f>
        <v>121.4</v>
      </c>
      <c r="G47" s="65">
        <f t="shared" si="2"/>
        <v>0.99917695473251034</v>
      </c>
      <c r="I47" s="2" t="s">
        <v>97</v>
      </c>
      <c r="J47" s="3">
        <f>J46</f>
        <v>94.6</v>
      </c>
      <c r="K47" s="65">
        <f>K46</f>
        <v>1.0028429282160625</v>
      </c>
      <c r="L47" s="82"/>
      <c r="M47" s="82"/>
    </row>
    <row r="48" spans="1:23" x14ac:dyDescent="0.25">
      <c r="A48" s="2" t="s">
        <v>365</v>
      </c>
      <c r="E48" s="3">
        <f>IF('Rådata - Lønnskostnader'!D44&lt;&gt;"",'Rådata - Lønnskostnader'!D44,"")</f>
        <v>120.3</v>
      </c>
      <c r="G48" s="65">
        <f t="shared" si="2"/>
        <v>0.9909390444810543</v>
      </c>
      <c r="I48" s="2" t="s">
        <v>98</v>
      </c>
      <c r="J48" s="3">
        <f>E20</f>
        <v>94.2</v>
      </c>
      <c r="K48" s="65">
        <f>1+(J48/J47-1)/3</f>
        <v>0.99859055673009167</v>
      </c>
      <c r="L48" s="82"/>
      <c r="M48" s="82"/>
    </row>
    <row r="49" spans="1:13" x14ac:dyDescent="0.25">
      <c r="A49" s="2" t="s">
        <v>366</v>
      </c>
      <c r="E49" s="3">
        <f>IF('Rådata - Lønnskostnader'!D45&lt;&gt;"",'Rådata - Lønnskostnader'!D45,"")</f>
        <v>125.8</v>
      </c>
      <c r="G49" s="65">
        <f t="shared" si="2"/>
        <v>1.0457190357439734</v>
      </c>
      <c r="I49" s="2" t="s">
        <v>99</v>
      </c>
      <c r="J49" s="3">
        <f>J48</f>
        <v>94.2</v>
      </c>
      <c r="K49" s="65">
        <f>K48</f>
        <v>0.99859055673009167</v>
      </c>
      <c r="L49" s="82"/>
      <c r="M49" s="82"/>
    </row>
    <row r="50" spans="1:13" x14ac:dyDescent="0.25">
      <c r="A50" s="2" t="s">
        <v>394</v>
      </c>
      <c r="E50" s="3">
        <f>IF('Rådata - Lønnskostnader'!D46&lt;&gt;"",'Rådata - Lønnskostnader'!D46,"")</f>
        <v>126.5</v>
      </c>
      <c r="G50" s="65">
        <f t="shared" si="2"/>
        <v>1.0055643879173291</v>
      </c>
      <c r="I50" s="2" t="s">
        <v>100</v>
      </c>
      <c r="J50" s="3">
        <f>J49</f>
        <v>94.2</v>
      </c>
      <c r="K50" s="65">
        <f>K49</f>
        <v>0.99859055673009167</v>
      </c>
      <c r="L50" s="82"/>
      <c r="M50" s="82"/>
    </row>
    <row r="51" spans="1:13" x14ac:dyDescent="0.25">
      <c r="A51" s="2" t="s">
        <v>395</v>
      </c>
      <c r="E51" s="3">
        <f>IF('Rådata - Lønnskostnader'!D47&lt;&gt;"",'Rådata - Lønnskostnader'!D47,"")</f>
        <v>126.1</v>
      </c>
      <c r="G51" s="65">
        <f t="shared" si="2"/>
        <v>0.99683794466403153</v>
      </c>
      <c r="I51" s="2" t="s">
        <v>101</v>
      </c>
      <c r="J51" s="3">
        <f>E21</f>
        <v>95.6</v>
      </c>
      <c r="K51" s="65">
        <f>1+(J51/J50-1)/3</f>
        <v>1.0049539985845719</v>
      </c>
      <c r="L51" s="82"/>
      <c r="M51" s="82"/>
    </row>
    <row r="52" spans="1:13" x14ac:dyDescent="0.25">
      <c r="A52" s="2" t="s">
        <v>396</v>
      </c>
      <c r="E52" s="3" t="str">
        <f>IF('Rådata - Lønnskostnader'!D48&lt;&gt;"",'Rådata - Lønnskostnader'!D48,"")</f>
        <v/>
      </c>
      <c r="G52" s="65" t="str">
        <f t="shared" si="2"/>
        <v/>
      </c>
      <c r="I52" s="2" t="s">
        <v>102</v>
      </c>
      <c r="J52" s="3">
        <f>J51</f>
        <v>95.6</v>
      </c>
      <c r="K52" s="65">
        <f>K51</f>
        <v>1.0049539985845719</v>
      </c>
      <c r="L52" s="82"/>
      <c r="M52" s="82"/>
    </row>
    <row r="53" spans="1:13" x14ac:dyDescent="0.25">
      <c r="A53" s="2" t="s">
        <v>397</v>
      </c>
      <c r="E53" s="3" t="str">
        <f>IF('Rådata - Lønnskostnader'!D49&lt;&gt;"",'Rådata - Lønnskostnader'!D49,"")</f>
        <v/>
      </c>
      <c r="G53" s="65" t="str">
        <f t="shared" si="2"/>
        <v/>
      </c>
      <c r="I53" s="2" t="s">
        <v>103</v>
      </c>
      <c r="J53" s="3">
        <f>J52</f>
        <v>95.6</v>
      </c>
      <c r="K53" s="65">
        <f>K52</f>
        <v>1.0049539985845719</v>
      </c>
      <c r="L53" s="82"/>
      <c r="M53" s="82"/>
    </row>
    <row r="54" spans="1:13" x14ac:dyDescent="0.25">
      <c r="A54" s="2" t="s">
        <v>398</v>
      </c>
      <c r="E54" s="3" t="str">
        <f>IF('Rådata - Lønnskostnader'!D50&lt;&gt;"",'Rådata - Lønnskostnader'!D50,"")</f>
        <v/>
      </c>
      <c r="G54" s="65" t="str">
        <f t="shared" si="2"/>
        <v/>
      </c>
      <c r="I54" s="2" t="s">
        <v>104</v>
      </c>
      <c r="J54" s="3">
        <f>E22</f>
        <v>96</v>
      </c>
      <c r="K54" s="65">
        <f>1+(J54/J53-1)/3</f>
        <v>1.0013947001394701</v>
      </c>
      <c r="L54" s="82"/>
      <c r="M54" s="82"/>
    </row>
    <row r="55" spans="1:13" x14ac:dyDescent="0.25">
      <c r="A55" s="2" t="s">
        <v>399</v>
      </c>
      <c r="E55" s="3" t="str">
        <f>IF('Rådata - Lønnskostnader'!D51&lt;&gt;"",'Rådata - Lønnskostnader'!D51,"")</f>
        <v/>
      </c>
      <c r="G55" s="65" t="str">
        <f t="shared" si="2"/>
        <v/>
      </c>
      <c r="I55" s="2" t="s">
        <v>105</v>
      </c>
      <c r="J55" s="3">
        <f>J54</f>
        <v>96</v>
      </c>
      <c r="K55" s="65">
        <f>K54</f>
        <v>1.0013947001394701</v>
      </c>
      <c r="L55" s="82"/>
      <c r="M55" s="82"/>
    </row>
    <row r="56" spans="1:13" x14ac:dyDescent="0.25">
      <c r="A56" s="2" t="s">
        <v>400</v>
      </c>
      <c r="E56" s="3" t="str">
        <f>IF('Rådata - Lønnskostnader'!D52&lt;&gt;"",'Rådata - Lønnskostnader'!D52,"")</f>
        <v/>
      </c>
      <c r="G56" s="65" t="str">
        <f t="shared" si="2"/>
        <v/>
      </c>
      <c r="I56" s="2" t="s">
        <v>106</v>
      </c>
      <c r="J56" s="3">
        <f>J55</f>
        <v>96</v>
      </c>
      <c r="K56" s="65">
        <f>K55</f>
        <v>1.0013947001394701</v>
      </c>
      <c r="L56" s="82"/>
      <c r="M56" s="82"/>
    </row>
    <row r="57" spans="1:13" x14ac:dyDescent="0.25">
      <c r="A57" s="2" t="s">
        <v>401</v>
      </c>
      <c r="E57" s="3" t="str">
        <f>IF('Rådata - Lønnskostnader'!D53&lt;&gt;"",'Rådata - Lønnskostnader'!D53,"")</f>
        <v/>
      </c>
      <c r="G57" s="65" t="str">
        <f t="shared" si="2"/>
        <v/>
      </c>
      <c r="I57" s="2" t="s">
        <v>107</v>
      </c>
      <c r="J57" s="3">
        <f>E23</f>
        <v>98.1</v>
      </c>
      <c r="K57" s="65">
        <f>1+(J57/J56-1)/3</f>
        <v>1.0072916666666667</v>
      </c>
      <c r="L57" s="82"/>
      <c r="M57" s="82"/>
    </row>
    <row r="58" spans="1:13" x14ac:dyDescent="0.25">
      <c r="A58" s="2" t="s">
        <v>402</v>
      </c>
      <c r="E58" s="3" t="str">
        <f>IF('Rådata - Lønnskostnader'!D54&lt;&gt;"",'Rådata - Lønnskostnader'!D54,"")</f>
        <v/>
      </c>
      <c r="G58" s="65" t="str">
        <f t="shared" si="2"/>
        <v/>
      </c>
      <c r="I58" s="2" t="s">
        <v>108</v>
      </c>
      <c r="J58" s="3">
        <f>J57</f>
        <v>98.1</v>
      </c>
      <c r="K58" s="65">
        <f>K57</f>
        <v>1.0072916666666667</v>
      </c>
      <c r="L58" s="82"/>
      <c r="M58" s="82"/>
    </row>
    <row r="59" spans="1:13" x14ac:dyDescent="0.25">
      <c r="A59" s="2" t="s">
        <v>403</v>
      </c>
      <c r="E59" s="3" t="str">
        <f>IF('Rådata - Lønnskostnader'!D55&lt;&gt;"",'Rådata - Lønnskostnader'!D55,"")</f>
        <v/>
      </c>
      <c r="G59" s="65" t="str">
        <f t="shared" si="2"/>
        <v/>
      </c>
      <c r="I59" s="2" t="s">
        <v>109</v>
      </c>
      <c r="J59" s="3">
        <f>J58</f>
        <v>98.1</v>
      </c>
      <c r="K59" s="65">
        <f>K58</f>
        <v>1.0072916666666667</v>
      </c>
      <c r="L59" s="82"/>
      <c r="M59" s="82"/>
    </row>
    <row r="60" spans="1:13" x14ac:dyDescent="0.25">
      <c r="A60" s="2" t="s">
        <v>404</v>
      </c>
      <c r="E60" s="3" t="str">
        <f>IF('Rådata - Lønnskostnader'!D56&lt;&gt;"",'Rådata - Lønnskostnader'!D56,"")</f>
        <v/>
      </c>
      <c r="G60" s="65" t="str">
        <f t="shared" si="2"/>
        <v/>
      </c>
      <c r="I60" s="2" t="s">
        <v>110</v>
      </c>
      <c r="J60" s="3">
        <f>E24</f>
        <v>98.1</v>
      </c>
      <c r="K60" s="65">
        <f>1+(J60/J59-1)/3</f>
        <v>1</v>
      </c>
      <c r="L60" s="82"/>
      <c r="M60" s="82"/>
    </row>
    <row r="61" spans="1:13" x14ac:dyDescent="0.25">
      <c r="A61" s="2" t="s">
        <v>405</v>
      </c>
      <c r="E61" s="3" t="str">
        <f>IF('Rådata - Lønnskostnader'!D57&lt;&gt;"",'Rådata - Lønnskostnader'!D57,"")</f>
        <v/>
      </c>
      <c r="G61" s="65" t="str">
        <f t="shared" si="2"/>
        <v/>
      </c>
      <c r="I61" s="2" t="s">
        <v>111</v>
      </c>
      <c r="J61" s="3">
        <f>J60</f>
        <v>98.1</v>
      </c>
      <c r="K61" s="65">
        <f>K60</f>
        <v>1</v>
      </c>
      <c r="L61" s="82"/>
      <c r="M61" s="82"/>
    </row>
    <row r="62" spans="1:13" x14ac:dyDescent="0.25">
      <c r="A62" s="2" t="s">
        <v>406</v>
      </c>
      <c r="E62" s="3" t="str">
        <f>IF('Rådata - Lønnskostnader'!D58&lt;&gt;"",'Rådata - Lønnskostnader'!D58,"")</f>
        <v/>
      </c>
      <c r="G62" s="65" t="str">
        <f t="shared" si="2"/>
        <v/>
      </c>
      <c r="I62" s="2" t="s">
        <v>112</v>
      </c>
      <c r="J62" s="3">
        <f>J61</f>
        <v>98.1</v>
      </c>
      <c r="K62" s="65">
        <f>K61</f>
        <v>1</v>
      </c>
      <c r="L62" s="82"/>
      <c r="M62" s="82"/>
    </row>
    <row r="63" spans="1:13" x14ac:dyDescent="0.25">
      <c r="A63" s="2" t="s">
        <v>407</v>
      </c>
      <c r="E63" s="3" t="str">
        <f>IF('Rådata - Lønnskostnader'!D59&lt;&gt;"",'Rådata - Lønnskostnader'!D59,"")</f>
        <v/>
      </c>
      <c r="G63" s="65" t="str">
        <f t="shared" si="2"/>
        <v/>
      </c>
      <c r="I63" s="2" t="s">
        <v>113</v>
      </c>
      <c r="J63" s="3">
        <f>E25</f>
        <v>98.3</v>
      </c>
      <c r="K63" s="65">
        <f>1+(J63/J62-1)/3</f>
        <v>1.0006795786612301</v>
      </c>
      <c r="L63" s="82"/>
      <c r="M63" s="82"/>
    </row>
    <row r="64" spans="1:13" x14ac:dyDescent="0.25">
      <c r="A64" s="2" t="s">
        <v>408</v>
      </c>
      <c r="E64" s="3" t="str">
        <f>IF('Rådata - Lønnskostnader'!D60&lt;&gt;"",'Rådata - Lønnskostnader'!D60,"")</f>
        <v/>
      </c>
      <c r="G64" s="65" t="str">
        <f t="shared" si="2"/>
        <v/>
      </c>
      <c r="I64" s="2" t="s">
        <v>114</v>
      </c>
      <c r="J64" s="3">
        <f>J63</f>
        <v>98.3</v>
      </c>
      <c r="K64" s="65">
        <f>K63</f>
        <v>1.0006795786612301</v>
      </c>
      <c r="L64" s="82"/>
      <c r="M64" s="82"/>
    </row>
    <row r="65" spans="1:13" x14ac:dyDescent="0.25">
      <c r="A65" s="2" t="s">
        <v>409</v>
      </c>
      <c r="E65" s="3" t="str">
        <f>IF('Rådata - Lønnskostnader'!D61&lt;&gt;"",'Rådata - Lønnskostnader'!D61,"")</f>
        <v/>
      </c>
      <c r="G65" s="65" t="str">
        <f t="shared" si="2"/>
        <v/>
      </c>
      <c r="I65" s="2" t="s">
        <v>115</v>
      </c>
      <c r="J65" s="3">
        <f>J64</f>
        <v>98.3</v>
      </c>
      <c r="K65" s="65">
        <f>K64</f>
        <v>1.0006795786612301</v>
      </c>
      <c r="L65" s="82"/>
      <c r="M65" s="82"/>
    </row>
    <row r="66" spans="1:13" x14ac:dyDescent="0.25">
      <c r="A66" s="2" t="s">
        <v>410</v>
      </c>
      <c r="E66" s="3" t="str">
        <f>IF('Rådata - Lønnskostnader'!D62&lt;&gt;"",'Rådata - Lønnskostnader'!D62,"")</f>
        <v/>
      </c>
      <c r="G66" s="65" t="str">
        <f t="shared" si="2"/>
        <v/>
      </c>
      <c r="I66" s="2" t="s">
        <v>116</v>
      </c>
      <c r="J66" s="3">
        <f>E26</f>
        <v>99.4</v>
      </c>
      <c r="K66" s="65">
        <f>1+(J66/J65-1)/3</f>
        <v>1.0037300779925398</v>
      </c>
      <c r="L66" s="82"/>
      <c r="M66" s="82"/>
    </row>
    <row r="67" spans="1:13" x14ac:dyDescent="0.25">
      <c r="A67" s="2" t="s">
        <v>411</v>
      </c>
      <c r="E67" s="3" t="str">
        <f>IF('Rådata - Lønnskostnader'!D63&lt;&gt;"",'Rådata - Lønnskostnader'!D63,"")</f>
        <v/>
      </c>
      <c r="G67" s="65" t="str">
        <f t="shared" si="2"/>
        <v/>
      </c>
      <c r="I67" s="2" t="s">
        <v>117</v>
      </c>
      <c r="J67" s="3">
        <f>J66</f>
        <v>99.4</v>
      </c>
      <c r="K67" s="65">
        <f>K66</f>
        <v>1.0037300779925398</v>
      </c>
      <c r="L67" s="82"/>
      <c r="M67" s="82"/>
    </row>
    <row r="68" spans="1:13" x14ac:dyDescent="0.25">
      <c r="A68" s="2" t="s">
        <v>412</v>
      </c>
      <c r="E68" s="3" t="str">
        <f>IF('Rådata - Lønnskostnader'!D64&lt;&gt;"",'Rådata - Lønnskostnader'!D64,"")</f>
        <v/>
      </c>
      <c r="G68" s="65" t="str">
        <f t="shared" si="2"/>
        <v/>
      </c>
      <c r="I68" s="2" t="s">
        <v>118</v>
      </c>
      <c r="J68" s="3">
        <f>J67</f>
        <v>99.4</v>
      </c>
      <c r="K68" s="65">
        <f>K67</f>
        <v>1.0037300779925398</v>
      </c>
      <c r="L68" s="82"/>
      <c r="M68" s="82"/>
    </row>
    <row r="69" spans="1:13" x14ac:dyDescent="0.25">
      <c r="A69" s="2" t="s">
        <v>413</v>
      </c>
      <c r="E69" s="3" t="str">
        <f>IF('Rådata - Lønnskostnader'!D65&lt;&gt;"",'Rådata - Lønnskostnader'!D65,"")</f>
        <v/>
      </c>
      <c r="G69" s="65" t="str">
        <f t="shared" si="2"/>
        <v/>
      </c>
      <c r="I69" s="2" t="s">
        <v>119</v>
      </c>
      <c r="J69" s="3">
        <f>E27</f>
        <v>100.3</v>
      </c>
      <c r="K69" s="65">
        <f>1+(J69/J68-1)/3</f>
        <v>1.0030181086519114</v>
      </c>
      <c r="L69" s="82"/>
      <c r="M69" s="82"/>
    </row>
    <row r="70" spans="1:13" x14ac:dyDescent="0.25">
      <c r="E70" s="3" t="str">
        <f>IF('Rådata - Lønnskostnader'!D70&lt;&gt;"",'Rådata - Lønnskostnader'!D70,"")</f>
        <v/>
      </c>
      <c r="G70" s="65" t="str">
        <f t="shared" si="2"/>
        <v/>
      </c>
      <c r="I70" s="2" t="s">
        <v>120</v>
      </c>
      <c r="J70" s="3">
        <f>J69</f>
        <v>100.3</v>
      </c>
      <c r="K70" s="65">
        <f>K69</f>
        <v>1.0030181086519114</v>
      </c>
      <c r="L70" s="82"/>
      <c r="M70" s="82"/>
    </row>
    <row r="71" spans="1:13" x14ac:dyDescent="0.25">
      <c r="E71" s="3" t="str">
        <f>IF('Rådata - Lønnskostnader'!D71&lt;&gt;"",'Rådata - Lønnskostnader'!D71,"")</f>
        <v/>
      </c>
      <c r="G71" s="65" t="str">
        <f t="shared" si="2"/>
        <v/>
      </c>
      <c r="I71" s="2" t="s">
        <v>121</v>
      </c>
      <c r="J71" s="3">
        <f>J70</f>
        <v>100.3</v>
      </c>
      <c r="K71" s="65">
        <f>K70</f>
        <v>1.0030181086519114</v>
      </c>
      <c r="L71" s="82"/>
      <c r="M71" s="82"/>
    </row>
    <row r="72" spans="1:13" x14ac:dyDescent="0.25">
      <c r="E72" s="3" t="str">
        <f>IF('Rådata - Lønnskostnader'!D72&lt;&gt;"",'Rådata - Lønnskostnader'!D72,"")</f>
        <v/>
      </c>
      <c r="G72" s="65" t="str">
        <f t="shared" ref="G72:G126" si="3">IFERROR(E72/E71,"")</f>
        <v/>
      </c>
      <c r="I72" s="2" t="s">
        <v>122</v>
      </c>
      <c r="J72" s="3">
        <f>E28</f>
        <v>99.7</v>
      </c>
      <c r="K72" s="65">
        <f>1+(J72/J71-1)/3</f>
        <v>0.9980059820538385</v>
      </c>
      <c r="L72" s="82"/>
      <c r="M72" s="82"/>
    </row>
    <row r="73" spans="1:13" x14ac:dyDescent="0.25">
      <c r="E73" s="3" t="str">
        <f>IF('Rådata - Lønnskostnader'!D73&lt;&gt;"",'Rådata - Lønnskostnader'!D73,"")</f>
        <v/>
      </c>
      <c r="G73" s="65" t="str">
        <f t="shared" si="3"/>
        <v/>
      </c>
      <c r="I73" s="2" t="s">
        <v>123</v>
      </c>
      <c r="J73" s="3">
        <f>J72</f>
        <v>99.7</v>
      </c>
      <c r="K73" s="65">
        <f>K72</f>
        <v>0.9980059820538385</v>
      </c>
      <c r="L73" s="82"/>
      <c r="M73" s="82"/>
    </row>
    <row r="74" spans="1:13" x14ac:dyDescent="0.25">
      <c r="E74" s="3" t="str">
        <f>IF('Rådata - Lønnskostnader'!D74&lt;&gt;"",'Rådata - Lønnskostnader'!D74,"")</f>
        <v/>
      </c>
      <c r="G74" s="65" t="str">
        <f t="shared" si="3"/>
        <v/>
      </c>
      <c r="I74" s="2" t="s">
        <v>124</v>
      </c>
      <c r="J74" s="3">
        <f>J73</f>
        <v>99.7</v>
      </c>
      <c r="K74" s="65">
        <f>K73</f>
        <v>0.9980059820538385</v>
      </c>
      <c r="L74" s="82"/>
      <c r="M74" s="82"/>
    </row>
    <row r="75" spans="1:13" x14ac:dyDescent="0.25">
      <c r="E75" s="3" t="str">
        <f>IF('Rådata - Lønnskostnader'!D75&lt;&gt;"",'Rådata - Lønnskostnader'!D75,"")</f>
        <v/>
      </c>
      <c r="G75" s="65" t="str">
        <f t="shared" si="3"/>
        <v/>
      </c>
      <c r="I75" s="2" t="s">
        <v>125</v>
      </c>
      <c r="J75" s="3">
        <f>E29</f>
        <v>100.7</v>
      </c>
      <c r="K75" s="65">
        <f>1+(J75/J74-1)/3</f>
        <v>1.0033433634236042</v>
      </c>
      <c r="L75" s="82"/>
      <c r="M75" s="82"/>
    </row>
    <row r="76" spans="1:13" x14ac:dyDescent="0.25">
      <c r="E76" s="3" t="str">
        <f>IF('Rådata - Lønnskostnader'!D76&lt;&gt;"",'Rådata - Lønnskostnader'!D76,"")</f>
        <v/>
      </c>
      <c r="G76" s="65" t="str">
        <f t="shared" si="3"/>
        <v/>
      </c>
      <c r="I76" s="2" t="s">
        <v>126</v>
      </c>
      <c r="J76" s="3">
        <f>J75</f>
        <v>100.7</v>
      </c>
      <c r="K76" s="65">
        <f>K75</f>
        <v>1.0033433634236042</v>
      </c>
      <c r="L76" s="82"/>
      <c r="M76" s="82"/>
    </row>
    <row r="77" spans="1:13" x14ac:dyDescent="0.25">
      <c r="E77" s="3" t="str">
        <f>IF('Rådata - Lønnskostnader'!D77&lt;&gt;"",'Rådata - Lønnskostnader'!D77,"")</f>
        <v/>
      </c>
      <c r="G77" s="65" t="str">
        <f t="shared" si="3"/>
        <v/>
      </c>
      <c r="I77" s="2" t="s">
        <v>127</v>
      </c>
      <c r="J77" s="3">
        <f>J76</f>
        <v>100.7</v>
      </c>
      <c r="K77" s="65">
        <f>K76</f>
        <v>1.0033433634236042</v>
      </c>
      <c r="L77" s="82"/>
      <c r="M77" s="82"/>
    </row>
    <row r="78" spans="1:13" x14ac:dyDescent="0.25">
      <c r="E78" s="3" t="str">
        <f>IF('Rådata - Lønnskostnader'!D78&lt;&gt;"",'Rådata - Lønnskostnader'!D78,"")</f>
        <v/>
      </c>
      <c r="G78" s="65" t="str">
        <f t="shared" si="3"/>
        <v/>
      </c>
      <c r="I78" s="2" t="s">
        <v>128</v>
      </c>
      <c r="J78" s="3">
        <f>E30</f>
        <v>101.6</v>
      </c>
      <c r="K78" s="65">
        <f>1+(J78/J77-1)/3</f>
        <v>1.002979145978153</v>
      </c>
      <c r="L78" s="82"/>
      <c r="M78" s="82"/>
    </row>
    <row r="79" spans="1:13" x14ac:dyDescent="0.25">
      <c r="E79" s="3" t="str">
        <f>IF('Rådata - Lønnskostnader'!D79&lt;&gt;"",'Rådata - Lønnskostnader'!D79,"")</f>
        <v/>
      </c>
      <c r="G79" s="65" t="str">
        <f t="shared" si="3"/>
        <v/>
      </c>
      <c r="I79" s="2" t="s">
        <v>129</v>
      </c>
      <c r="J79" s="3">
        <f>J78</f>
        <v>101.6</v>
      </c>
      <c r="K79" s="65">
        <f>K78</f>
        <v>1.002979145978153</v>
      </c>
      <c r="L79" s="82"/>
      <c r="M79" s="82"/>
    </row>
    <row r="80" spans="1:13" x14ac:dyDescent="0.25">
      <c r="E80" s="3" t="str">
        <f>IF('Rådata - Lønnskostnader'!D80&lt;&gt;"",'Rådata - Lønnskostnader'!D80,"")</f>
        <v/>
      </c>
      <c r="G80" s="65" t="str">
        <f t="shared" si="3"/>
        <v/>
      </c>
      <c r="I80" s="2" t="s">
        <v>130</v>
      </c>
      <c r="J80" s="3">
        <f>J79</f>
        <v>101.6</v>
      </c>
      <c r="K80" s="65">
        <f>K79</f>
        <v>1.002979145978153</v>
      </c>
      <c r="L80" s="82"/>
      <c r="M80" s="82"/>
    </row>
    <row r="81" spans="5:13" x14ac:dyDescent="0.25">
      <c r="E81" s="3" t="str">
        <f>IF('Rådata - Lønnskostnader'!D81&lt;&gt;"",'Rådata - Lønnskostnader'!D81,"")</f>
        <v/>
      </c>
      <c r="G81" s="65" t="str">
        <f t="shared" si="3"/>
        <v/>
      </c>
      <c r="I81" s="2" t="s">
        <v>131</v>
      </c>
      <c r="J81" s="3">
        <f>E31</f>
        <v>103.5</v>
      </c>
      <c r="K81" s="65">
        <f>1+(J81/J80-1)/3</f>
        <v>1.0062335958005248</v>
      </c>
      <c r="L81" s="82"/>
      <c r="M81" s="82"/>
    </row>
    <row r="82" spans="5:13" x14ac:dyDescent="0.25">
      <c r="E82" s="3" t="str">
        <f>IF('Rådata - Lønnskostnader'!D82&lt;&gt;"",'Rådata - Lønnskostnader'!D82,"")</f>
        <v/>
      </c>
      <c r="G82" s="65" t="str">
        <f t="shared" si="3"/>
        <v/>
      </c>
      <c r="I82" s="2" t="s">
        <v>132</v>
      </c>
      <c r="J82" s="3">
        <f>J81</f>
        <v>103.5</v>
      </c>
      <c r="K82" s="65">
        <f>K81</f>
        <v>1.0062335958005248</v>
      </c>
      <c r="L82" s="82"/>
      <c r="M82" s="82"/>
    </row>
    <row r="83" spans="5:13" x14ac:dyDescent="0.25">
      <c r="E83" s="3" t="str">
        <f>IF('Rådata - Lønnskostnader'!D83&lt;&gt;"",'Rådata - Lønnskostnader'!D83,"")</f>
        <v/>
      </c>
      <c r="G83" s="65" t="str">
        <f t="shared" si="3"/>
        <v/>
      </c>
      <c r="I83" s="2" t="s">
        <v>133</v>
      </c>
      <c r="J83" s="3">
        <f>J82</f>
        <v>103.5</v>
      </c>
      <c r="K83" s="65">
        <f>K82</f>
        <v>1.0062335958005248</v>
      </c>
      <c r="L83" s="82"/>
      <c r="M83" s="82"/>
    </row>
    <row r="84" spans="5:13" x14ac:dyDescent="0.25">
      <c r="E84" s="3" t="str">
        <f>IF('Rådata - Lønnskostnader'!D84&lt;&gt;"",'Rådata - Lønnskostnader'!D84,"")</f>
        <v/>
      </c>
      <c r="G84" s="65" t="str">
        <f t="shared" si="3"/>
        <v/>
      </c>
      <c r="I84" s="2" t="s">
        <v>134</v>
      </c>
      <c r="J84" s="3">
        <f>E32</f>
        <v>103.1</v>
      </c>
      <c r="K84" s="65">
        <f>1+(J84/J83-1)/3</f>
        <v>0.99871175523349431</v>
      </c>
      <c r="L84" s="82"/>
      <c r="M84" s="82"/>
    </row>
    <row r="85" spans="5:13" x14ac:dyDescent="0.25">
      <c r="E85" s="3" t="str">
        <f>IF('Rådata - Lønnskostnader'!D85&lt;&gt;"",'Rådata - Lønnskostnader'!D85,"")</f>
        <v/>
      </c>
      <c r="G85" s="65" t="str">
        <f t="shared" si="3"/>
        <v/>
      </c>
      <c r="I85" s="2" t="s">
        <v>135</v>
      </c>
      <c r="J85" s="3">
        <f>J84</f>
        <v>103.1</v>
      </c>
      <c r="K85" s="65">
        <f>K84</f>
        <v>0.99871175523349431</v>
      </c>
      <c r="L85" s="82"/>
      <c r="M85" s="82"/>
    </row>
    <row r="86" spans="5:13" x14ac:dyDescent="0.25">
      <c r="E86" s="3" t="str">
        <f>IF('Rådata - Lønnskostnader'!D86&lt;&gt;"",'Rådata - Lønnskostnader'!D86,"")</f>
        <v/>
      </c>
      <c r="G86" s="65" t="str">
        <f t="shared" si="3"/>
        <v/>
      </c>
      <c r="I86" s="2" t="s">
        <v>136</v>
      </c>
      <c r="J86" s="3">
        <f>J85</f>
        <v>103.1</v>
      </c>
      <c r="K86" s="65">
        <f>K85</f>
        <v>0.99871175523349431</v>
      </c>
      <c r="L86" s="82"/>
      <c r="M86" s="82"/>
    </row>
    <row r="87" spans="5:13" x14ac:dyDescent="0.25">
      <c r="E87" s="3" t="str">
        <f>IF('Rådata - Lønnskostnader'!D87&lt;&gt;"",'Rådata - Lønnskostnader'!D87,"")</f>
        <v/>
      </c>
      <c r="G87" s="65" t="str">
        <f t="shared" si="3"/>
        <v/>
      </c>
      <c r="I87" s="2" t="s">
        <v>137</v>
      </c>
      <c r="J87" s="3">
        <f>E33</f>
        <v>104.4</v>
      </c>
      <c r="K87" s="65">
        <f>1+(J87/J86-1)/3</f>
        <v>1.0042030391205949</v>
      </c>
      <c r="L87" s="82"/>
      <c r="M87" s="82"/>
    </row>
    <row r="88" spans="5:13" x14ac:dyDescent="0.25">
      <c r="E88" s="3" t="str">
        <f>IF('Rådata - Lønnskostnader'!D88&lt;&gt;"",'Rådata - Lønnskostnader'!D88,"")</f>
        <v/>
      </c>
      <c r="G88" s="65" t="str">
        <f t="shared" si="3"/>
        <v/>
      </c>
      <c r="I88" s="2" t="s">
        <v>138</v>
      </c>
      <c r="J88" s="3">
        <f>J87</f>
        <v>104.4</v>
      </c>
      <c r="K88" s="65">
        <f>K87</f>
        <v>1.0042030391205949</v>
      </c>
      <c r="L88" s="82"/>
      <c r="M88" s="82"/>
    </row>
    <row r="89" spans="5:13" x14ac:dyDescent="0.25">
      <c r="E89" s="3" t="str">
        <f>IF('Rådata - Lønnskostnader'!D89&lt;&gt;"",'Rådata - Lønnskostnader'!D89,"")</f>
        <v/>
      </c>
      <c r="G89" s="65" t="str">
        <f t="shared" si="3"/>
        <v/>
      </c>
      <c r="I89" s="2" t="s">
        <v>139</v>
      </c>
      <c r="J89" s="3">
        <f>J88</f>
        <v>104.4</v>
      </c>
      <c r="K89" s="65">
        <f>K88</f>
        <v>1.0042030391205949</v>
      </c>
      <c r="L89" s="82"/>
      <c r="M89" s="82"/>
    </row>
    <row r="90" spans="5:13" x14ac:dyDescent="0.25">
      <c r="E90" s="3" t="str">
        <f>IF('Rådata - Lønnskostnader'!D90&lt;&gt;"",'Rådata - Lønnskostnader'!D90,"")</f>
        <v/>
      </c>
      <c r="G90" s="65" t="str">
        <f t="shared" si="3"/>
        <v/>
      </c>
      <c r="I90" s="2" t="s">
        <v>140</v>
      </c>
      <c r="J90" s="3">
        <f>E34</f>
        <v>105.8</v>
      </c>
      <c r="K90" s="65">
        <f>1+(J90/J89-1)/3</f>
        <v>1.0044699872286078</v>
      </c>
      <c r="L90" s="82"/>
      <c r="M90" s="82"/>
    </row>
    <row r="91" spans="5:13" x14ac:dyDescent="0.25">
      <c r="E91" s="3" t="str">
        <f>IF('Rådata - Lønnskostnader'!D91&lt;&gt;"",'Rådata - Lønnskostnader'!D91,"")</f>
        <v/>
      </c>
      <c r="G91" s="65" t="str">
        <f t="shared" si="3"/>
        <v/>
      </c>
      <c r="I91" s="2" t="s">
        <v>141</v>
      </c>
      <c r="J91" s="3">
        <f>J90</f>
        <v>105.8</v>
      </c>
      <c r="K91" s="65">
        <f>K90</f>
        <v>1.0044699872286078</v>
      </c>
      <c r="L91" s="82"/>
      <c r="M91" s="82"/>
    </row>
    <row r="92" spans="5:13" x14ac:dyDescent="0.25">
      <c r="E92" s="3" t="str">
        <f>IF('Rådata - Lønnskostnader'!D92&lt;&gt;"",'Rådata - Lønnskostnader'!D92,"")</f>
        <v/>
      </c>
      <c r="G92" s="65" t="str">
        <f t="shared" si="3"/>
        <v/>
      </c>
      <c r="I92" s="2" t="s">
        <v>142</v>
      </c>
      <c r="J92" s="3">
        <f>J91</f>
        <v>105.8</v>
      </c>
      <c r="K92" s="65">
        <f>K91</f>
        <v>1.0044699872286078</v>
      </c>
      <c r="L92" s="82"/>
      <c r="M92" s="82"/>
    </row>
    <row r="93" spans="5:13" x14ac:dyDescent="0.25">
      <c r="E93" s="3" t="str">
        <f>IF('Rådata - Lønnskostnader'!D93&lt;&gt;"",'Rådata - Lønnskostnader'!D93,"")</f>
        <v/>
      </c>
      <c r="G93" s="65" t="str">
        <f t="shared" si="3"/>
        <v/>
      </c>
      <c r="I93" s="2" t="s">
        <v>143</v>
      </c>
      <c r="J93" s="3">
        <f>E35</f>
        <v>107.7</v>
      </c>
      <c r="K93" s="65">
        <f>1+(J93/J92-1)/3</f>
        <v>1.0059861373660997</v>
      </c>
      <c r="L93" s="82"/>
      <c r="M93" s="82"/>
    </row>
    <row r="94" spans="5:13" x14ac:dyDescent="0.25">
      <c r="E94" s="3" t="str">
        <f>IF('Rådata - Lønnskostnader'!D94&lt;&gt;"",'Rådata - Lønnskostnader'!D94,"")</f>
        <v/>
      </c>
      <c r="G94" s="65" t="str">
        <f t="shared" si="3"/>
        <v/>
      </c>
      <c r="I94" s="2" t="s">
        <v>144</v>
      </c>
      <c r="J94" s="3">
        <f>J93</f>
        <v>107.7</v>
      </c>
      <c r="K94" s="65">
        <f>K93</f>
        <v>1.0059861373660997</v>
      </c>
      <c r="L94" s="82"/>
      <c r="M94" s="82"/>
    </row>
    <row r="95" spans="5:13" x14ac:dyDescent="0.25">
      <c r="E95" s="3" t="str">
        <f>IF('Rådata - Lønnskostnader'!D95&lt;&gt;"",'Rådata - Lønnskostnader'!D95,"")</f>
        <v/>
      </c>
      <c r="G95" s="65" t="str">
        <f t="shared" si="3"/>
        <v/>
      </c>
      <c r="I95" s="2" t="s">
        <v>145</v>
      </c>
      <c r="J95" s="3">
        <f>J94</f>
        <v>107.7</v>
      </c>
      <c r="K95" s="65">
        <f>K94</f>
        <v>1.0059861373660997</v>
      </c>
      <c r="L95" s="82"/>
      <c r="M95" s="82"/>
    </row>
    <row r="96" spans="5:13" x14ac:dyDescent="0.25">
      <c r="E96" s="3" t="str">
        <f>IF('Rådata - Lønnskostnader'!D96&lt;&gt;"",'Rådata - Lønnskostnader'!D96,"")</f>
        <v/>
      </c>
      <c r="G96" s="65" t="str">
        <f t="shared" si="3"/>
        <v/>
      </c>
      <c r="I96" s="2" t="s">
        <v>146</v>
      </c>
      <c r="J96" s="3">
        <f>E36</f>
        <v>107</v>
      </c>
      <c r="K96" s="65">
        <f>1+(J96/J95-1)/3</f>
        <v>0.99783348808418448</v>
      </c>
      <c r="L96" s="82"/>
      <c r="M96" s="82"/>
    </row>
    <row r="97" spans="5:13" x14ac:dyDescent="0.25">
      <c r="E97" s="3" t="str">
        <f>IF('Rådata - Lønnskostnader'!D97&lt;&gt;"",'Rådata - Lønnskostnader'!D97,"")</f>
        <v/>
      </c>
      <c r="G97" s="65" t="str">
        <f t="shared" si="3"/>
        <v/>
      </c>
      <c r="I97" s="2" t="s">
        <v>147</v>
      </c>
      <c r="J97" s="3">
        <f>J96</f>
        <v>107</v>
      </c>
      <c r="K97" s="65">
        <f>K96</f>
        <v>0.99783348808418448</v>
      </c>
      <c r="L97" s="82"/>
      <c r="M97" s="82"/>
    </row>
    <row r="98" spans="5:13" x14ac:dyDescent="0.25">
      <c r="E98" s="3" t="str">
        <f>IF('Rådata - Lønnskostnader'!D98&lt;&gt;"",'Rådata - Lønnskostnader'!D98,"")</f>
        <v/>
      </c>
      <c r="G98" s="65" t="str">
        <f t="shared" si="3"/>
        <v/>
      </c>
      <c r="I98" s="2" t="s">
        <v>148</v>
      </c>
      <c r="J98" s="3">
        <f>J97</f>
        <v>107</v>
      </c>
      <c r="K98" s="65">
        <f>K97</f>
        <v>0.99783348808418448</v>
      </c>
      <c r="L98" s="82"/>
      <c r="M98" s="82"/>
    </row>
    <row r="99" spans="5:13" x14ac:dyDescent="0.25">
      <c r="E99" s="3" t="str">
        <f>IF('Rådata - Lønnskostnader'!D99&lt;&gt;"",'Rådata - Lønnskostnader'!D99,"")</f>
        <v/>
      </c>
      <c r="G99" s="65" t="str">
        <f t="shared" si="3"/>
        <v/>
      </c>
      <c r="I99" s="2" t="s">
        <v>149</v>
      </c>
      <c r="J99" s="3">
        <f>E37</f>
        <v>110.1</v>
      </c>
      <c r="K99" s="65">
        <f>1+(J99/J98-1)/3</f>
        <v>1.0096573208722741</v>
      </c>
      <c r="L99" s="82"/>
      <c r="M99" s="82"/>
    </row>
    <row r="100" spans="5:13" x14ac:dyDescent="0.25">
      <c r="E100" s="3" t="str">
        <f>IF('Rådata - Lønnskostnader'!D100&lt;&gt;"",'Rådata - Lønnskostnader'!D100,"")</f>
        <v/>
      </c>
      <c r="G100" s="65" t="str">
        <f t="shared" si="3"/>
        <v/>
      </c>
      <c r="I100" s="2" t="s">
        <v>150</v>
      </c>
      <c r="J100" s="3">
        <f>J99</f>
        <v>110.1</v>
      </c>
      <c r="K100" s="65">
        <f>K99</f>
        <v>1.0096573208722741</v>
      </c>
      <c r="L100" s="82"/>
      <c r="M100" s="82"/>
    </row>
    <row r="101" spans="5:13" x14ac:dyDescent="0.25">
      <c r="E101" s="3" t="str">
        <f>IF('Rådata - Lønnskostnader'!D101&lt;&gt;"",'Rådata - Lønnskostnader'!D101,"")</f>
        <v/>
      </c>
      <c r="G101" s="65" t="str">
        <f t="shared" si="3"/>
        <v/>
      </c>
      <c r="I101" s="2" t="s">
        <v>151</v>
      </c>
      <c r="J101" s="3">
        <f>J100</f>
        <v>110.1</v>
      </c>
      <c r="K101" s="65">
        <f>K100</f>
        <v>1.0096573208722741</v>
      </c>
      <c r="L101" s="82"/>
      <c r="M101" s="82"/>
    </row>
    <row r="102" spans="5:13" x14ac:dyDescent="0.25">
      <c r="E102" s="3" t="str">
        <f>IF('Rådata - Lønnskostnader'!D102&lt;&gt;"",'Rådata - Lønnskostnader'!D102,"")</f>
        <v/>
      </c>
      <c r="G102" s="65" t="str">
        <f t="shared" si="3"/>
        <v/>
      </c>
      <c r="I102" s="2" t="s">
        <v>152</v>
      </c>
      <c r="J102" s="3">
        <f>E38</f>
        <v>111</v>
      </c>
      <c r="K102" s="65">
        <f>1+(J102/J101-1)/3</f>
        <v>1.0027247956403269</v>
      </c>
      <c r="L102" s="82"/>
      <c r="M102" s="82"/>
    </row>
    <row r="103" spans="5:13" x14ac:dyDescent="0.25">
      <c r="E103" s="3" t="str">
        <f>IF('Rådata - Lønnskostnader'!D103&lt;&gt;"",'Rådata - Lønnskostnader'!D103,"")</f>
        <v/>
      </c>
      <c r="G103" s="65" t="str">
        <f t="shared" si="3"/>
        <v/>
      </c>
      <c r="I103" s="2" t="s">
        <v>153</v>
      </c>
      <c r="J103" s="3">
        <f>J102</f>
        <v>111</v>
      </c>
      <c r="K103" s="65">
        <f>K102</f>
        <v>1.0027247956403269</v>
      </c>
      <c r="L103" s="82"/>
      <c r="M103" s="82"/>
    </row>
    <row r="104" spans="5:13" x14ac:dyDescent="0.25">
      <c r="E104" s="3" t="str">
        <f>IF('Rådata - Lønnskostnader'!D104&lt;&gt;"",'Rådata - Lønnskostnader'!D104,"")</f>
        <v/>
      </c>
      <c r="G104" s="65" t="str">
        <f t="shared" si="3"/>
        <v/>
      </c>
      <c r="I104" s="2" t="s">
        <v>154</v>
      </c>
      <c r="J104" s="3">
        <f>J103</f>
        <v>111</v>
      </c>
      <c r="K104" s="65">
        <f>K103</f>
        <v>1.0027247956403269</v>
      </c>
      <c r="L104" s="82"/>
      <c r="M104" s="82"/>
    </row>
    <row r="105" spans="5:13" x14ac:dyDescent="0.25">
      <c r="E105" s="3" t="str">
        <f>IF('Rådata - Lønnskostnader'!D105&lt;&gt;"",'Rådata - Lønnskostnader'!D105,"")</f>
        <v/>
      </c>
      <c r="G105" s="65" t="str">
        <f t="shared" si="3"/>
        <v/>
      </c>
      <c r="I105" s="2" t="s">
        <v>155</v>
      </c>
      <c r="J105" s="3">
        <f>E39</f>
        <v>113</v>
      </c>
      <c r="K105" s="65">
        <f>1+(J105/J104-1)/3</f>
        <v>1.0060060060060061</v>
      </c>
      <c r="L105" s="82"/>
      <c r="M105" s="82"/>
    </row>
    <row r="106" spans="5:13" x14ac:dyDescent="0.25">
      <c r="E106" s="3" t="str">
        <f>IF('Rådata - Lønnskostnader'!D106&lt;&gt;"",'Rådata - Lønnskostnader'!D106,"")</f>
        <v/>
      </c>
      <c r="G106" s="65" t="str">
        <f t="shared" si="3"/>
        <v/>
      </c>
      <c r="I106" s="2" t="s">
        <v>156</v>
      </c>
      <c r="J106" s="3">
        <f>J105</f>
        <v>113</v>
      </c>
      <c r="K106" s="65">
        <f>K105</f>
        <v>1.0060060060060061</v>
      </c>
      <c r="L106" s="82"/>
      <c r="M106" s="82"/>
    </row>
    <row r="107" spans="5:13" x14ac:dyDescent="0.25">
      <c r="E107" s="3" t="str">
        <f>IF('Rådata - Lønnskostnader'!D107&lt;&gt;"",'Rådata - Lønnskostnader'!D107,"")</f>
        <v/>
      </c>
      <c r="G107" s="65" t="str">
        <f t="shared" si="3"/>
        <v/>
      </c>
      <c r="I107" s="2" t="s">
        <v>157</v>
      </c>
      <c r="J107" s="3">
        <f>J106</f>
        <v>113</v>
      </c>
      <c r="K107" s="65">
        <f>K106</f>
        <v>1.0060060060060061</v>
      </c>
      <c r="L107" s="82"/>
      <c r="M107" s="82"/>
    </row>
    <row r="108" spans="5:13" x14ac:dyDescent="0.25">
      <c r="E108" s="3" t="str">
        <f>IF('Rådata - Lønnskostnader'!D108&lt;&gt;"",'Rådata - Lønnskostnader'!D108,"")</f>
        <v/>
      </c>
      <c r="G108" s="65" t="str">
        <f t="shared" si="3"/>
        <v/>
      </c>
      <c r="I108" s="2" t="s">
        <v>158</v>
      </c>
      <c r="J108" s="3">
        <f>E40</f>
        <v>111.8</v>
      </c>
      <c r="K108" s="65">
        <f>1+(J108/J107-1)/3</f>
        <v>0.99646017699115041</v>
      </c>
      <c r="L108" s="82"/>
      <c r="M108" s="82"/>
    </row>
    <row r="109" spans="5:13" x14ac:dyDescent="0.25">
      <c r="E109" s="3" t="str">
        <f>IF('Rådata - Lønnskostnader'!D109&lt;&gt;"",'Rådata - Lønnskostnader'!D109,"")</f>
        <v/>
      </c>
      <c r="G109" s="65" t="str">
        <f t="shared" si="3"/>
        <v/>
      </c>
      <c r="I109" s="2" t="s">
        <v>159</v>
      </c>
      <c r="J109" s="3">
        <f>J108</f>
        <v>111.8</v>
      </c>
      <c r="K109" s="65">
        <f>K108</f>
        <v>0.99646017699115041</v>
      </c>
      <c r="L109" s="82"/>
      <c r="M109" s="82"/>
    </row>
    <row r="110" spans="5:13" x14ac:dyDescent="0.25">
      <c r="E110" s="3" t="str">
        <f>IF('Rådata - Lønnskostnader'!D110&lt;&gt;"",'Rådata - Lønnskostnader'!D110,"")</f>
        <v/>
      </c>
      <c r="G110" s="65" t="str">
        <f t="shared" si="3"/>
        <v/>
      </c>
      <c r="I110" s="2" t="s">
        <v>160</v>
      </c>
      <c r="J110" s="3">
        <f>J109</f>
        <v>111.8</v>
      </c>
      <c r="K110" s="65">
        <f>K109</f>
        <v>0.99646017699115041</v>
      </c>
      <c r="L110" s="82"/>
      <c r="M110" s="82"/>
    </row>
    <row r="111" spans="5:13" x14ac:dyDescent="0.25">
      <c r="E111" s="3" t="str">
        <f>IF('Rådata - Lønnskostnader'!D111&lt;&gt;"",'Rådata - Lønnskostnader'!D111,"")</f>
        <v/>
      </c>
      <c r="G111" s="65" t="str">
        <f t="shared" si="3"/>
        <v/>
      </c>
      <c r="I111" s="2" t="s">
        <v>161</v>
      </c>
      <c r="J111" s="3">
        <f>E41</f>
        <v>117.5</v>
      </c>
      <c r="K111" s="65">
        <f>1+(J111/J110-1)/3</f>
        <v>1.016994633273703</v>
      </c>
      <c r="L111" s="82"/>
      <c r="M111" s="82"/>
    </row>
    <row r="112" spans="5:13" x14ac:dyDescent="0.25">
      <c r="E112" s="3" t="str">
        <f>IF('Rådata - Lønnskostnader'!D112&lt;&gt;"",'Rådata - Lønnskostnader'!D112,"")</f>
        <v/>
      </c>
      <c r="G112" s="65" t="str">
        <f t="shared" si="3"/>
        <v/>
      </c>
      <c r="I112" s="2" t="s">
        <v>162</v>
      </c>
      <c r="J112" s="3">
        <f>J111</f>
        <v>117.5</v>
      </c>
      <c r="K112" s="65">
        <f>K111</f>
        <v>1.016994633273703</v>
      </c>
      <c r="L112" s="82"/>
      <c r="M112" s="82"/>
    </row>
    <row r="113" spans="5:14" x14ac:dyDescent="0.25">
      <c r="E113" s="3" t="str">
        <f>IF('Rådata - Lønnskostnader'!D113&lt;&gt;"",'Rådata - Lønnskostnader'!D113,"")</f>
        <v/>
      </c>
      <c r="G113" s="65" t="str">
        <f t="shared" si="3"/>
        <v/>
      </c>
      <c r="I113" s="2" t="s">
        <v>163</v>
      </c>
      <c r="J113" s="3">
        <f>J112</f>
        <v>117.5</v>
      </c>
      <c r="K113" s="65">
        <f>K112</f>
        <v>1.016994633273703</v>
      </c>
      <c r="L113" s="82"/>
      <c r="M113" s="82"/>
    </row>
    <row r="114" spans="5:14" x14ac:dyDescent="0.25">
      <c r="E114" s="3" t="str">
        <f>IF('Rådata - Lønnskostnader'!D114&lt;&gt;"",'Rådata - Lønnskostnader'!D114,"")</f>
        <v/>
      </c>
      <c r="G114" s="65" t="str">
        <f t="shared" si="3"/>
        <v/>
      </c>
      <c r="I114" s="2" t="s">
        <v>164</v>
      </c>
      <c r="J114" s="3">
        <f>E42</f>
        <v>116.9</v>
      </c>
      <c r="K114" s="65">
        <f>1+(J114/J113-1)/3</f>
        <v>0.99829787234042555</v>
      </c>
      <c r="L114" s="82"/>
      <c r="M114" s="157"/>
      <c r="N114" s="14"/>
    </row>
    <row r="115" spans="5:14" x14ac:dyDescent="0.25">
      <c r="E115" s="3" t="str">
        <f>IF('Rådata - Lønnskostnader'!D115&lt;&gt;"",'Rådata - Lønnskostnader'!D115,"")</f>
        <v/>
      </c>
      <c r="G115" s="65" t="str">
        <f t="shared" si="3"/>
        <v/>
      </c>
      <c r="I115" s="2" t="s">
        <v>165</v>
      </c>
      <c r="J115" s="3">
        <f>J114</f>
        <v>116.9</v>
      </c>
      <c r="K115" s="65">
        <f>K114</f>
        <v>0.99829787234042555</v>
      </c>
      <c r="L115" s="82"/>
      <c r="M115" s="157"/>
    </row>
    <row r="116" spans="5:14" x14ac:dyDescent="0.25">
      <c r="E116" s="3" t="str">
        <f>IF('Rådata - Lønnskostnader'!D116&lt;&gt;"",'Rådata - Lønnskostnader'!D116,"")</f>
        <v/>
      </c>
      <c r="G116" s="65" t="str">
        <f t="shared" si="3"/>
        <v/>
      </c>
      <c r="I116" s="2" t="s">
        <v>166</v>
      </c>
      <c r="J116" s="3">
        <f>J115</f>
        <v>116.9</v>
      </c>
      <c r="K116" s="65">
        <f>K115</f>
        <v>0.99829787234042555</v>
      </c>
      <c r="L116" s="82"/>
      <c r="M116" s="48"/>
    </row>
    <row r="117" spans="5:14" x14ac:dyDescent="0.25">
      <c r="E117" s="3" t="str">
        <f>IF('Rådata - Lønnskostnader'!D117&lt;&gt;"",'Rådata - Lønnskostnader'!D117,"")</f>
        <v/>
      </c>
      <c r="G117" s="65" t="str">
        <f t="shared" si="3"/>
        <v/>
      </c>
      <c r="I117" s="2" t="s">
        <v>167</v>
      </c>
      <c r="J117" s="3">
        <f>E43</f>
        <v>117</v>
      </c>
      <c r="K117" s="65">
        <f>1+(J117/J116-1)/3</f>
        <v>1.0002851439977187</v>
      </c>
      <c r="L117" s="82"/>
      <c r="M117" s="157"/>
    </row>
    <row r="118" spans="5:14" x14ac:dyDescent="0.25">
      <c r="E118" s="3" t="str">
        <f>IF('Rådata - Lønnskostnader'!D118&lt;&gt;"",'Rådata - Lønnskostnader'!D118,"")</f>
        <v/>
      </c>
      <c r="G118" s="65" t="str">
        <f t="shared" si="3"/>
        <v/>
      </c>
      <c r="I118" s="2" t="s">
        <v>168</v>
      </c>
      <c r="J118" s="3">
        <f>J117</f>
        <v>117</v>
      </c>
      <c r="K118" s="65">
        <f>K117</f>
        <v>1.0002851439977187</v>
      </c>
      <c r="L118" s="82"/>
      <c r="M118" s="157"/>
    </row>
    <row r="119" spans="5:14" x14ac:dyDescent="0.25">
      <c r="E119" s="3" t="str">
        <f>IF('Rådata - Lønnskostnader'!D119&lt;&gt;"",'Rådata - Lønnskostnader'!D119,"")</f>
        <v/>
      </c>
      <c r="G119" s="65" t="str">
        <f t="shared" si="3"/>
        <v/>
      </c>
      <c r="I119" s="2" t="s">
        <v>169</v>
      </c>
      <c r="J119" s="3">
        <f>J118</f>
        <v>117</v>
      </c>
      <c r="K119" s="65">
        <f>K118</f>
        <v>1.0002851439977187</v>
      </c>
      <c r="L119" s="82"/>
      <c r="M119" s="157"/>
    </row>
    <row r="120" spans="5:14" x14ac:dyDescent="0.25">
      <c r="E120" s="3" t="str">
        <f>IF('Rådata - Lønnskostnader'!D120&lt;&gt;"",'Rådata - Lønnskostnader'!D120,"")</f>
        <v/>
      </c>
      <c r="G120" s="65" t="str">
        <f t="shared" si="3"/>
        <v/>
      </c>
      <c r="I120" s="2" t="s">
        <v>170</v>
      </c>
      <c r="J120" s="3">
        <f>E44</f>
        <v>115.4</v>
      </c>
      <c r="K120" s="65" cm="1">
        <f t="array" ref="K120">_xlfn.IFS(J120=0,"",J120&gt;0,(1+(J120/J119-1)/3))</f>
        <v>0.99544159544159549</v>
      </c>
      <c r="L120" s="82"/>
      <c r="M120" s="157"/>
    </row>
    <row r="121" spans="5:14" x14ac:dyDescent="0.25">
      <c r="E121" s="3" t="str">
        <f>IF('Rådata - Lønnskostnader'!D121&lt;&gt;"",'Rådata - Lønnskostnader'!D121,"")</f>
        <v/>
      </c>
      <c r="G121" s="65" t="str">
        <f t="shared" si="3"/>
        <v/>
      </c>
      <c r="I121" s="2" t="s">
        <v>171</v>
      </c>
      <c r="J121" s="3">
        <f>J120</f>
        <v>115.4</v>
      </c>
      <c r="K121" s="65">
        <f>K120</f>
        <v>0.99544159544159549</v>
      </c>
      <c r="L121" s="82"/>
      <c r="M121" s="157"/>
    </row>
    <row r="122" spans="5:14" x14ac:dyDescent="0.25">
      <c r="E122" s="3" t="str">
        <f>IF('Rådata - Lønnskostnader'!D122&lt;&gt;"",'Rådata - Lønnskostnader'!D122,"")</f>
        <v/>
      </c>
      <c r="G122" s="65" t="str">
        <f t="shared" si="3"/>
        <v/>
      </c>
      <c r="I122" s="2" t="s">
        <v>172</v>
      </c>
      <c r="J122" s="3">
        <f>J121</f>
        <v>115.4</v>
      </c>
      <c r="K122" s="65">
        <f>K121</f>
        <v>0.99544159544159549</v>
      </c>
      <c r="L122" s="82"/>
      <c r="M122" s="157"/>
    </row>
    <row r="123" spans="5:14" x14ac:dyDescent="0.25">
      <c r="E123" s="3" t="str">
        <f>IF('Rådata - Lønnskostnader'!D123&lt;&gt;"",'Rådata - Lønnskostnader'!D123,"")</f>
        <v/>
      </c>
      <c r="G123" s="65" t="str">
        <f t="shared" si="3"/>
        <v/>
      </c>
      <c r="I123" s="2" t="s">
        <v>173</v>
      </c>
      <c r="J123" s="3">
        <f>E45</f>
        <v>122</v>
      </c>
      <c r="K123" s="65" cm="1">
        <f t="array" ref="K123">_xlfn.IFS(J123=0,"",J123&gt;0,(1+(J123/J122-1)/3))</f>
        <v>1.0190641247833623</v>
      </c>
      <c r="L123" s="82"/>
      <c r="M123" s="157"/>
    </row>
    <row r="124" spans="5:14" x14ac:dyDescent="0.25">
      <c r="E124" s="3" t="str">
        <f>IF('Rådata - Lønnskostnader'!D124&lt;&gt;"",'Rådata - Lønnskostnader'!D124,"")</f>
        <v/>
      </c>
      <c r="G124" s="65" t="str">
        <f t="shared" si="3"/>
        <v/>
      </c>
      <c r="I124" s="2" t="s">
        <v>174</v>
      </c>
      <c r="J124" s="3">
        <f>J123</f>
        <v>122</v>
      </c>
      <c r="K124" s="65">
        <f>K123</f>
        <v>1.0190641247833623</v>
      </c>
      <c r="L124" s="82"/>
      <c r="M124" s="157"/>
    </row>
    <row r="125" spans="5:14" x14ac:dyDescent="0.25">
      <c r="E125" s="3" t="str">
        <f>IF('Rådata - Lønnskostnader'!D125&lt;&gt;"",'Rådata - Lønnskostnader'!D125,"")</f>
        <v/>
      </c>
      <c r="G125" s="65" t="str">
        <f t="shared" si="3"/>
        <v/>
      </c>
      <c r="I125" s="2" t="s">
        <v>175</v>
      </c>
      <c r="J125" s="3">
        <f>J124</f>
        <v>122</v>
      </c>
      <c r="K125" s="65">
        <f>K124</f>
        <v>1.0190641247833623</v>
      </c>
      <c r="L125" s="82"/>
      <c r="M125" s="157"/>
    </row>
    <row r="126" spans="5:14" x14ac:dyDescent="0.25">
      <c r="E126" s="3" t="str">
        <f>IF('Rådata - Lønnskostnader'!D126&lt;&gt;"",'Rådata - Lønnskostnader'!D126,"")</f>
        <v/>
      </c>
      <c r="G126" s="65" t="str">
        <f t="shared" si="3"/>
        <v/>
      </c>
      <c r="I126" s="2" t="s">
        <v>334</v>
      </c>
      <c r="J126" s="3">
        <f>E46</f>
        <v>121.5</v>
      </c>
      <c r="K126" s="65" cm="1">
        <f t="array" ref="K126">_xlfn.IFS(J126=0,"",J126&gt;0,(1+(J126/J125-1)/3))</f>
        <v>0.99863387978142082</v>
      </c>
    </row>
    <row r="127" spans="5:14" x14ac:dyDescent="0.25">
      <c r="I127" s="2" t="s">
        <v>335</v>
      </c>
      <c r="J127" s="3">
        <f>J126</f>
        <v>121.5</v>
      </c>
      <c r="K127" s="65">
        <f>K126</f>
        <v>0.99863387978142082</v>
      </c>
    </row>
    <row r="128" spans="5:14" x14ac:dyDescent="0.25">
      <c r="I128" s="2" t="s">
        <v>336</v>
      </c>
      <c r="J128" s="3">
        <f>J126</f>
        <v>121.5</v>
      </c>
      <c r="K128" s="65">
        <f>K127</f>
        <v>0.99863387978142082</v>
      </c>
    </row>
    <row r="129" spans="9:11" x14ac:dyDescent="0.25">
      <c r="I129" s="2" t="s">
        <v>337</v>
      </c>
      <c r="J129" s="3">
        <f>E47</f>
        <v>121.4</v>
      </c>
      <c r="K129" s="65" cm="1">
        <f t="array" ref="K129">_xlfn.IFS(J129=0,"",J129&gt;0,(1+(J129/J128-1)/3))</f>
        <v>0.99972565157750348</v>
      </c>
    </row>
    <row r="130" spans="9:11" x14ac:dyDescent="0.25">
      <c r="I130" s="2" t="s">
        <v>338</v>
      </c>
      <c r="J130" s="3">
        <f>J129</f>
        <v>121.4</v>
      </c>
      <c r="K130" s="65">
        <f>K129</f>
        <v>0.99972565157750348</v>
      </c>
    </row>
    <row r="131" spans="9:11" x14ac:dyDescent="0.25">
      <c r="I131" s="2" t="s">
        <v>339</v>
      </c>
      <c r="J131" s="3">
        <f>J130</f>
        <v>121.4</v>
      </c>
      <c r="K131" s="65">
        <f>K130</f>
        <v>0.99972565157750348</v>
      </c>
    </row>
    <row r="132" spans="9:11" x14ac:dyDescent="0.25">
      <c r="I132" s="2" t="s">
        <v>340</v>
      </c>
      <c r="J132" s="3">
        <f>E48</f>
        <v>120.3</v>
      </c>
      <c r="K132" s="65" cm="1">
        <f t="array" ref="K132">_xlfn.IFS(J132="","",J132&gt;0,(1+(J132/J131-1)/3))</f>
        <v>0.99697968149368477</v>
      </c>
    </row>
    <row r="133" spans="9:11" x14ac:dyDescent="0.25">
      <c r="I133" s="2" t="s">
        <v>341</v>
      </c>
      <c r="J133" s="3">
        <f>J132</f>
        <v>120.3</v>
      </c>
      <c r="K133" s="65">
        <f>K132</f>
        <v>0.99697968149368477</v>
      </c>
    </row>
    <row r="134" spans="9:11" x14ac:dyDescent="0.25">
      <c r="I134" s="2" t="s">
        <v>342</v>
      </c>
      <c r="J134" s="3">
        <f>J132</f>
        <v>120.3</v>
      </c>
      <c r="K134" s="65">
        <f>K133</f>
        <v>0.99697968149368477</v>
      </c>
    </row>
    <row r="135" spans="9:11" x14ac:dyDescent="0.25">
      <c r="I135" s="2" t="s">
        <v>343</v>
      </c>
      <c r="J135" s="3">
        <f>E49</f>
        <v>125.8</v>
      </c>
      <c r="K135" s="65" cm="1">
        <f t="array" ref="K135">_xlfn.IFS(J135="","",J135&gt;0,(1+(J135/J134-1)/3))</f>
        <v>1.0152396785813245</v>
      </c>
    </row>
    <row r="136" spans="9:11" x14ac:dyDescent="0.25">
      <c r="I136" s="2" t="s">
        <v>344</v>
      </c>
      <c r="J136" s="3">
        <f>J135</f>
        <v>125.8</v>
      </c>
      <c r="K136" s="65">
        <f>K135</f>
        <v>1.0152396785813245</v>
      </c>
    </row>
    <row r="137" spans="9:11" x14ac:dyDescent="0.25">
      <c r="I137" s="2" t="s">
        <v>345</v>
      </c>
      <c r="J137" s="3">
        <f>J135</f>
        <v>125.8</v>
      </c>
      <c r="K137" s="65">
        <f>K136</f>
        <v>1.0152396785813245</v>
      </c>
    </row>
    <row r="138" spans="9:11" x14ac:dyDescent="0.25">
      <c r="I138" s="2" t="s">
        <v>346</v>
      </c>
      <c r="J138" s="3">
        <f>E50</f>
        <v>126.5</v>
      </c>
      <c r="K138" s="65" cm="1">
        <f t="array" ref="K138">_xlfn.IFS(J138="","",J138&gt;0,(1+(J138/J137-1)/3))</f>
        <v>1.0018547959724431</v>
      </c>
    </row>
    <row r="139" spans="9:11" x14ac:dyDescent="0.25">
      <c r="I139" s="2" t="s">
        <v>347</v>
      </c>
      <c r="J139" s="3">
        <f>J138</f>
        <v>126.5</v>
      </c>
      <c r="K139" s="65">
        <f>K138</f>
        <v>1.0018547959724431</v>
      </c>
    </row>
    <row r="140" spans="9:11" x14ac:dyDescent="0.25">
      <c r="I140" s="2" t="s">
        <v>348</v>
      </c>
      <c r="J140" s="3">
        <f>J138</f>
        <v>126.5</v>
      </c>
      <c r="K140" s="65">
        <f>K139</f>
        <v>1.0018547959724431</v>
      </c>
    </row>
    <row r="141" spans="9:11" x14ac:dyDescent="0.25">
      <c r="I141" s="2" t="s">
        <v>349</v>
      </c>
      <c r="J141" s="3">
        <f>E51</f>
        <v>126.1</v>
      </c>
      <c r="K141" s="65" cm="1">
        <f t="array" ref="K141">_xlfn.IFS(J141="","",J141&gt;0,(1+(J141/J140-1)/3))</f>
        <v>0.99894598155467718</v>
      </c>
    </row>
    <row r="142" spans="9:11" x14ac:dyDescent="0.25">
      <c r="I142" s="2" t="s">
        <v>350</v>
      </c>
      <c r="J142" s="3">
        <f>J141</f>
        <v>126.1</v>
      </c>
      <c r="K142" s="65">
        <f>K141</f>
        <v>0.99894598155467718</v>
      </c>
    </row>
    <row r="143" spans="9:11" x14ac:dyDescent="0.25">
      <c r="I143" s="2" t="s">
        <v>351</v>
      </c>
      <c r="J143" s="3">
        <f>J141</f>
        <v>126.1</v>
      </c>
      <c r="K143" s="65">
        <f>K142</f>
        <v>0.99894598155467718</v>
      </c>
    </row>
    <row r="144" spans="9:11" x14ac:dyDescent="0.25">
      <c r="I144" s="2" t="s">
        <v>352</v>
      </c>
      <c r="K144" s="65" t="str" cm="1">
        <f t="array" ref="K144">_xlfn.IFS(J144="","",J144&gt;0,(1+(J144/J143-1)/3))</f>
        <v/>
      </c>
    </row>
    <row r="145" spans="9:11" x14ac:dyDescent="0.25">
      <c r="I145" s="2" t="s">
        <v>353</v>
      </c>
      <c r="K145" s="65" t="str">
        <f>K144</f>
        <v/>
      </c>
    </row>
    <row r="146" spans="9:11" x14ac:dyDescent="0.25">
      <c r="I146" s="2" t="s">
        <v>354</v>
      </c>
      <c r="K146" s="65" t="str">
        <f>K145</f>
        <v/>
      </c>
    </row>
    <row r="147" spans="9:11" x14ac:dyDescent="0.25">
      <c r="I147" s="2" t="s">
        <v>355</v>
      </c>
      <c r="K147" s="65" t="str" cm="1">
        <f t="array" ref="K147">_xlfn.IFS(J147="","",J147&gt;0,(1+(J147/J146-1)/3))</f>
        <v/>
      </c>
    </row>
    <row r="148" spans="9:11" x14ac:dyDescent="0.25">
      <c r="I148" s="2" t="s">
        <v>356</v>
      </c>
      <c r="K148" s="65" t="str">
        <f>K147</f>
        <v/>
      </c>
    </row>
    <row r="149" spans="9:11" x14ac:dyDescent="0.25">
      <c r="I149" s="2" t="s">
        <v>357</v>
      </c>
      <c r="K149" s="65" t="str">
        <f>K148</f>
        <v/>
      </c>
    </row>
  </sheetData>
  <mergeCells count="5">
    <mergeCell ref="A4:C4"/>
    <mergeCell ref="N12:O12"/>
    <mergeCell ref="N13:O13"/>
    <mergeCell ref="A2:F2"/>
    <mergeCell ref="A3:C3"/>
  </mergeCells>
  <phoneticPr fontId="20" type="noConversion"/>
  <hyperlinks>
    <hyperlink ref="A2" r:id="rId1" xr:uid="{ABC386BC-B5B0-44AB-86E9-CB6DA8E02E2B}"/>
    <hyperlink ref="A2:F2" r:id="rId2" display="https://www.ssb.no/statbank/table/07251/" xr:uid="{287D48FD-B454-4DAA-B90E-E4405210BE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45EF9-AD63-4FC5-A824-57E8678C3D6D}">
  <sheetPr>
    <tabColor rgb="FF00B0F0"/>
  </sheetPr>
  <dimension ref="A1:Q160"/>
  <sheetViews>
    <sheetView topLeftCell="A68" workbookViewId="0"/>
  </sheetViews>
  <sheetFormatPr baseColWidth="10" defaultColWidth="11.42578125" defaultRowHeight="15" x14ac:dyDescent="0.25"/>
  <cols>
    <col min="2" max="5" width="16.85546875" customWidth="1"/>
    <col min="7" max="7" width="19.5703125" customWidth="1"/>
    <col min="8" max="8" width="9" customWidth="1"/>
    <col min="9" max="9" width="6.7109375" customWidth="1"/>
    <col min="10" max="17" width="9" customWidth="1"/>
  </cols>
  <sheetData>
    <row r="1" spans="1:17" ht="18.75" x14ac:dyDescent="0.3">
      <c r="A1" s="5" t="s">
        <v>176</v>
      </c>
    </row>
    <row r="2" spans="1:17" x14ac:dyDescent="0.25">
      <c r="A2" s="6" t="s">
        <v>177</v>
      </c>
    </row>
    <row r="3" spans="1:17" x14ac:dyDescent="0.25">
      <c r="A3" s="6"/>
    </row>
    <row r="4" spans="1:17" x14ac:dyDescent="0.25">
      <c r="A4" s="212" t="s">
        <v>178</v>
      </c>
      <c r="B4" s="212"/>
      <c r="C4" s="212"/>
      <c r="D4" s="104"/>
      <c r="E4" s="104"/>
    </row>
    <row r="5" spans="1:17" s="4" customFormat="1" ht="15.75" thickBot="1" x14ac:dyDescent="0.3">
      <c r="A5" s="4" t="s">
        <v>10</v>
      </c>
      <c r="B5" s="2" t="s">
        <v>179</v>
      </c>
      <c r="C5" s="2"/>
      <c r="D5" s="2" t="s">
        <v>8</v>
      </c>
      <c r="E5" s="2"/>
      <c r="G5" s="40" t="s">
        <v>4</v>
      </c>
      <c r="H5" s="35">
        <v>2015</v>
      </c>
      <c r="I5" s="35">
        <v>2016</v>
      </c>
      <c r="J5" s="35">
        <v>2017</v>
      </c>
      <c r="K5" s="35">
        <v>2018</v>
      </c>
      <c r="L5" s="35">
        <v>2019</v>
      </c>
      <c r="M5" s="35">
        <v>2020</v>
      </c>
      <c r="N5" s="35">
        <v>2021</v>
      </c>
      <c r="O5" s="35">
        <v>2022</v>
      </c>
      <c r="P5" s="35">
        <v>2023</v>
      </c>
      <c r="Q5" s="35">
        <v>2024</v>
      </c>
    </row>
    <row r="6" spans="1:17" x14ac:dyDescent="0.25">
      <c r="A6" s="2" t="s">
        <v>14</v>
      </c>
      <c r="B6" s="3">
        <f>IF('Rådata - Kapital avskrivning'!D2&lt;&gt;"",'Rådata - Kapital avskrivning'!D2,"")</f>
        <v>79.2</v>
      </c>
      <c r="C6" s="3"/>
      <c r="D6" s="106">
        <v>1</v>
      </c>
      <c r="E6" s="82"/>
      <c r="G6" s="39" t="s">
        <v>180</v>
      </c>
      <c r="H6" s="3">
        <f>C17</f>
        <v>79.424999999999997</v>
      </c>
      <c r="I6" s="3">
        <f>C29</f>
        <v>81.141666666666666</v>
      </c>
      <c r="J6" s="3">
        <f>C41</f>
        <v>83.033333333333331</v>
      </c>
      <c r="K6" s="3">
        <f>C53</f>
        <v>85.675000000000011</v>
      </c>
      <c r="L6" s="3">
        <f>C65</f>
        <v>86.824999999999989</v>
      </c>
      <c r="M6" s="3">
        <f>C77</f>
        <v>88.516666666666666</v>
      </c>
      <c r="N6" s="3">
        <f>C89</f>
        <v>89.966666666666654</v>
      </c>
      <c r="O6" s="3">
        <f>C101</f>
        <v>93.924999999999997</v>
      </c>
      <c r="P6" s="3">
        <f>C113</f>
        <v>101.08333333333333</v>
      </c>
    </row>
    <row r="7" spans="1:17" ht="15.75" thickBot="1" x14ac:dyDescent="0.3">
      <c r="A7" s="2" t="s">
        <v>17</v>
      </c>
      <c r="B7" s="3">
        <f>IF('Rådata - Kapital avskrivning'!D3&lt;&gt;"",'Rådata - Kapital avskrivning'!D3,"")</f>
        <v>79.2</v>
      </c>
      <c r="C7" s="3"/>
      <c r="D7" s="106">
        <f>B7/B6</f>
        <v>1</v>
      </c>
      <c r="E7" s="82"/>
      <c r="F7" s="82"/>
      <c r="G7" s="41" t="s">
        <v>15</v>
      </c>
      <c r="H7" s="22"/>
      <c r="I7" s="46">
        <f>I6/H6</f>
        <v>1.0216136816703389</v>
      </c>
      <c r="J7" s="46">
        <f t="shared" ref="J7:P7" si="0">J6/I6</f>
        <v>1.0233131354626681</v>
      </c>
      <c r="K7" s="46">
        <f t="shared" si="0"/>
        <v>1.031814532316339</v>
      </c>
      <c r="L7" s="46">
        <f t="shared" si="0"/>
        <v>1.0134228187919461</v>
      </c>
      <c r="M7" s="46">
        <f t="shared" si="0"/>
        <v>1.019483635665611</v>
      </c>
      <c r="N7" s="46">
        <f t="shared" si="0"/>
        <v>1.0163810958388249</v>
      </c>
      <c r="O7" s="46">
        <f t="shared" si="0"/>
        <v>1.0439977769544277</v>
      </c>
      <c r="P7" s="46">
        <f t="shared" si="0"/>
        <v>1.0762132907461628</v>
      </c>
      <c r="Q7" s="22"/>
    </row>
    <row r="8" spans="1:17" x14ac:dyDescent="0.25">
      <c r="A8" s="2" t="s">
        <v>19</v>
      </c>
      <c r="B8" s="3">
        <f>IF('Rådata - Kapital avskrivning'!D4&lt;&gt;"",'Rådata - Kapital avskrivning'!D4,"")</f>
        <v>79.2</v>
      </c>
      <c r="C8" s="3"/>
      <c r="D8" s="106">
        <f>B8/B7</f>
        <v>1</v>
      </c>
      <c r="E8" s="82"/>
      <c r="F8" s="82"/>
    </row>
    <row r="9" spans="1:17" x14ac:dyDescent="0.25">
      <c r="A9" s="2" t="s">
        <v>21</v>
      </c>
      <c r="B9" s="3">
        <f>IF('Rådata - Kapital avskrivning'!D5&lt;&gt;"",'Rådata - Kapital avskrivning'!D5,"")</f>
        <v>79.2</v>
      </c>
      <c r="C9" s="3"/>
      <c r="D9" s="106">
        <f>B9/B8</f>
        <v>1</v>
      </c>
      <c r="E9" s="82"/>
      <c r="F9" s="82"/>
      <c r="G9" s="213" t="s">
        <v>22</v>
      </c>
      <c r="H9" s="213"/>
      <c r="I9" s="213"/>
      <c r="J9" s="213"/>
    </row>
    <row r="10" spans="1:17" x14ac:dyDescent="0.25">
      <c r="A10" s="2" t="s">
        <v>24</v>
      </c>
      <c r="B10" s="3">
        <f>IF('Rådata - Kapital avskrivning'!D6&lt;&gt;"",'Rådata - Kapital avskrivning'!D6,"")</f>
        <v>79.5</v>
      </c>
      <c r="C10" s="3"/>
      <c r="D10" s="106">
        <f t="shared" ref="D10:D71" si="1">B10/B9</f>
        <v>1.0037878787878787</v>
      </c>
      <c r="E10" s="82"/>
      <c r="F10" s="82"/>
      <c r="G10" s="213" t="s">
        <v>181</v>
      </c>
      <c r="H10" s="213"/>
      <c r="I10" s="213"/>
    </row>
    <row r="11" spans="1:17" x14ac:dyDescent="0.25">
      <c r="A11" s="2" t="s">
        <v>27</v>
      </c>
      <c r="B11" s="3">
        <f>IF('Rådata - Kapital avskrivning'!D7&lt;&gt;"",'Rådata - Kapital avskrivning'!D7,"")</f>
        <v>79.5</v>
      </c>
      <c r="C11" s="3"/>
      <c r="D11" s="106">
        <f t="shared" si="1"/>
        <v>1</v>
      </c>
      <c r="E11" s="82"/>
      <c r="F11" s="82"/>
      <c r="G11" s="210" t="s">
        <v>28</v>
      </c>
      <c r="H11" s="210"/>
      <c r="I11" s="210"/>
      <c r="J11" t="s">
        <v>29</v>
      </c>
    </row>
    <row r="12" spans="1:17" x14ac:dyDescent="0.25">
      <c r="A12" s="2" t="s">
        <v>31</v>
      </c>
      <c r="B12" s="3">
        <f>IF('Rådata - Kapital avskrivning'!D8&lt;&gt;"",'Rådata - Kapital avskrivning'!D8,"")</f>
        <v>79.5</v>
      </c>
      <c r="C12" s="3"/>
      <c r="D12" s="106">
        <f t="shared" si="1"/>
        <v>1</v>
      </c>
      <c r="E12" s="82"/>
      <c r="F12" s="82"/>
      <c r="G12" s="210" t="s">
        <v>369</v>
      </c>
      <c r="H12" s="210"/>
      <c r="I12" s="210"/>
      <c r="J12" s="105">
        <f>EXP(LN(1+(B132/B6-1))/((COUNT(B6:B132))-1))-1</f>
        <v>1.8445036654026747E-3</v>
      </c>
      <c r="K12" s="122"/>
    </row>
    <row r="13" spans="1:17" x14ac:dyDescent="0.25">
      <c r="A13" s="2" t="s">
        <v>34</v>
      </c>
      <c r="B13" s="3">
        <f>IF('Rådata - Kapital avskrivning'!D9&lt;&gt;"",'Rådata - Kapital avskrivning'!D9,"")</f>
        <v>79.5</v>
      </c>
      <c r="C13" s="3"/>
      <c r="D13" s="106">
        <f t="shared" si="1"/>
        <v>1</v>
      </c>
      <c r="E13" s="82"/>
      <c r="F13" s="82"/>
    </row>
    <row r="14" spans="1:17" x14ac:dyDescent="0.25">
      <c r="A14" s="2" t="s">
        <v>37</v>
      </c>
      <c r="B14" s="3">
        <f>IF('Rådata - Kapital avskrivning'!D10&lt;&gt;"",'Rådata - Kapital avskrivning'!D10,"")</f>
        <v>79.5</v>
      </c>
      <c r="C14" s="3"/>
      <c r="D14" s="106">
        <f t="shared" si="1"/>
        <v>1</v>
      </c>
      <c r="E14" s="82"/>
      <c r="F14" s="82"/>
    </row>
    <row r="15" spans="1:17" x14ac:dyDescent="0.25">
      <c r="A15" s="2" t="s">
        <v>39</v>
      </c>
      <c r="B15" s="3">
        <f>IF('Rådata - Kapital avskrivning'!D11&lt;&gt;"",'Rådata - Kapital avskrivning'!D11,"")</f>
        <v>79.599999999999994</v>
      </c>
      <c r="C15" s="3"/>
      <c r="D15" s="106">
        <f t="shared" si="1"/>
        <v>1.0012578616352201</v>
      </c>
      <c r="E15" s="82"/>
      <c r="F15" s="82"/>
    </row>
    <row r="16" spans="1:17" x14ac:dyDescent="0.25">
      <c r="A16" s="2" t="s">
        <v>41</v>
      </c>
      <c r="B16" s="3">
        <f>IF('Rådata - Kapital avskrivning'!D12&lt;&gt;"",'Rådata - Kapital avskrivning'!D12,"")</f>
        <v>79.599999999999994</v>
      </c>
      <c r="C16" s="3"/>
      <c r="D16" s="106">
        <f t="shared" si="1"/>
        <v>1</v>
      </c>
      <c r="E16" s="82"/>
      <c r="F16" s="82"/>
    </row>
    <row r="17" spans="1:6" x14ac:dyDescent="0.25">
      <c r="A17" s="2" t="s">
        <v>43</v>
      </c>
      <c r="B17" s="3">
        <f>IF('Rådata - Kapital avskrivning'!D13&lt;&gt;"",'Rådata - Kapital avskrivning'!D13,"")</f>
        <v>79.599999999999994</v>
      </c>
      <c r="C17" s="3">
        <f>AVERAGE(B6:B17)</f>
        <v>79.424999999999997</v>
      </c>
      <c r="D17" s="106">
        <f t="shared" si="1"/>
        <v>1</v>
      </c>
      <c r="E17" s="82"/>
      <c r="F17" s="82"/>
    </row>
    <row r="18" spans="1:6" x14ac:dyDescent="0.25">
      <c r="A18" s="2" t="s">
        <v>45</v>
      </c>
      <c r="B18" s="3">
        <f>IF('Rådata - Kapital avskrivning'!D14&lt;&gt;"",'Rådata - Kapital avskrivning'!D14,"")</f>
        <v>81</v>
      </c>
      <c r="C18" s="3"/>
      <c r="D18" s="106">
        <f t="shared" si="1"/>
        <v>1.0175879396984926</v>
      </c>
      <c r="E18" s="82"/>
      <c r="F18" s="82"/>
    </row>
    <row r="19" spans="1:6" x14ac:dyDescent="0.25">
      <c r="A19" s="2" t="s">
        <v>47</v>
      </c>
      <c r="B19" s="3">
        <f>IF('Rådata - Kapital avskrivning'!D15&lt;&gt;"",'Rådata - Kapital avskrivning'!D15,"")</f>
        <v>81</v>
      </c>
      <c r="C19" s="3"/>
      <c r="D19" s="106">
        <f t="shared" si="1"/>
        <v>1</v>
      </c>
      <c r="E19" s="82"/>
      <c r="F19" s="82"/>
    </row>
    <row r="20" spans="1:6" x14ac:dyDescent="0.25">
      <c r="A20" s="2" t="s">
        <v>49</v>
      </c>
      <c r="B20" s="3">
        <f>IF('Rådata - Kapital avskrivning'!D16&lt;&gt;"",'Rådata - Kapital avskrivning'!D16,"")</f>
        <v>81.099999999999994</v>
      </c>
      <c r="C20" s="3"/>
      <c r="D20" s="106">
        <f t="shared" si="1"/>
        <v>1.0012345679012344</v>
      </c>
      <c r="E20" s="82"/>
      <c r="F20" s="82"/>
    </row>
    <row r="21" spans="1:6" x14ac:dyDescent="0.25">
      <c r="A21" s="2" t="s">
        <v>51</v>
      </c>
      <c r="B21" s="3">
        <f>IF('Rådata - Kapital avskrivning'!D17&lt;&gt;"",'Rådata - Kapital avskrivning'!D17,"")</f>
        <v>81.099999999999994</v>
      </c>
      <c r="C21" s="3"/>
      <c r="D21" s="106">
        <f t="shared" si="1"/>
        <v>1</v>
      </c>
      <c r="E21" s="82"/>
      <c r="F21" s="82"/>
    </row>
    <row r="22" spans="1:6" x14ac:dyDescent="0.25">
      <c r="A22" s="2" t="s">
        <v>53</v>
      </c>
      <c r="B22" s="3">
        <f>IF('Rådata - Kapital avskrivning'!D18&lt;&gt;"",'Rådata - Kapital avskrivning'!D18,"")</f>
        <v>81.099999999999994</v>
      </c>
      <c r="C22" s="3"/>
      <c r="D22" s="106">
        <f t="shared" si="1"/>
        <v>1</v>
      </c>
      <c r="E22" s="82"/>
      <c r="F22" s="82"/>
    </row>
    <row r="23" spans="1:6" x14ac:dyDescent="0.25">
      <c r="A23" s="2" t="s">
        <v>55</v>
      </c>
      <c r="B23" s="3">
        <f>IF('Rådata - Kapital avskrivning'!D19&lt;&gt;"",'Rådata - Kapital avskrivning'!D19,"")</f>
        <v>81.099999999999994</v>
      </c>
      <c r="C23" s="3"/>
      <c r="D23" s="106">
        <f t="shared" si="1"/>
        <v>1</v>
      </c>
      <c r="E23" s="82"/>
      <c r="F23" s="82"/>
    </row>
    <row r="24" spans="1:6" x14ac:dyDescent="0.25">
      <c r="A24" s="2" t="s">
        <v>57</v>
      </c>
      <c r="B24" s="3">
        <f>IF('Rådata - Kapital avskrivning'!D20&lt;&gt;"",'Rådata - Kapital avskrivning'!D20,"")</f>
        <v>81.099999999999994</v>
      </c>
      <c r="C24" s="3"/>
      <c r="D24" s="106">
        <f t="shared" si="1"/>
        <v>1</v>
      </c>
      <c r="E24" s="82"/>
      <c r="F24" s="82"/>
    </row>
    <row r="25" spans="1:6" x14ac:dyDescent="0.25">
      <c r="A25" s="2" t="s">
        <v>59</v>
      </c>
      <c r="B25" s="3">
        <f>IF('Rådata - Kapital avskrivning'!D21&lt;&gt;"",'Rådata - Kapital avskrivning'!D21,"")</f>
        <v>81.099999999999994</v>
      </c>
      <c r="C25" s="3"/>
      <c r="D25" s="106">
        <f t="shared" si="1"/>
        <v>1</v>
      </c>
      <c r="E25" s="82"/>
      <c r="F25" s="82"/>
    </row>
    <row r="26" spans="1:6" x14ac:dyDescent="0.25">
      <c r="A26" s="2" t="s">
        <v>61</v>
      </c>
      <c r="B26" s="3">
        <f>IF('Rådata - Kapital avskrivning'!D22&lt;&gt;"",'Rådata - Kapital avskrivning'!D22,"")</f>
        <v>81.099999999999994</v>
      </c>
      <c r="C26" s="3"/>
      <c r="D26" s="106">
        <f t="shared" si="1"/>
        <v>1</v>
      </c>
      <c r="E26" s="82"/>
      <c r="F26" s="82"/>
    </row>
    <row r="27" spans="1:6" x14ac:dyDescent="0.25">
      <c r="A27" s="2" t="s">
        <v>63</v>
      </c>
      <c r="B27" s="3">
        <f>IF('Rådata - Kapital avskrivning'!D23&lt;&gt;"",'Rådata - Kapital avskrivning'!D23,"")</f>
        <v>81.3</v>
      </c>
      <c r="C27" s="3"/>
      <c r="D27" s="106">
        <f t="shared" si="1"/>
        <v>1.0024660912453762</v>
      </c>
      <c r="E27" s="82"/>
      <c r="F27" s="82"/>
    </row>
    <row r="28" spans="1:6" x14ac:dyDescent="0.25">
      <c r="A28" s="2" t="s">
        <v>65</v>
      </c>
      <c r="B28" s="3">
        <f>IF('Rådata - Kapital avskrivning'!D24&lt;&gt;"",'Rådata - Kapital avskrivning'!D24,"")</f>
        <v>81.3</v>
      </c>
      <c r="C28" s="3"/>
      <c r="D28" s="106">
        <f t="shared" si="1"/>
        <v>1</v>
      </c>
      <c r="E28" s="82"/>
      <c r="F28" s="82"/>
    </row>
    <row r="29" spans="1:6" x14ac:dyDescent="0.25">
      <c r="A29" s="2" t="s">
        <v>67</v>
      </c>
      <c r="B29" s="3">
        <f>IF('Rådata - Kapital avskrivning'!D25&lt;&gt;"",'Rådata - Kapital avskrivning'!D25,"")</f>
        <v>81.400000000000006</v>
      </c>
      <c r="C29" s="3">
        <f>AVERAGE(B18:B29)</f>
        <v>81.141666666666666</v>
      </c>
      <c r="D29" s="106">
        <f t="shared" si="1"/>
        <v>1.0012300123001232</v>
      </c>
      <c r="E29" s="82"/>
      <c r="F29" s="82"/>
    </row>
    <row r="30" spans="1:6" x14ac:dyDescent="0.25">
      <c r="A30" s="2" t="s">
        <v>69</v>
      </c>
      <c r="B30" s="3">
        <f>IF('Rådata - Kapital avskrivning'!D26&lt;&gt;"",'Rådata - Kapital avskrivning'!D26,"")</f>
        <v>82.2</v>
      </c>
      <c r="C30" s="3"/>
      <c r="D30" s="106">
        <f t="shared" si="1"/>
        <v>1.0098280098280097</v>
      </c>
      <c r="E30" s="82"/>
      <c r="F30" s="82"/>
    </row>
    <row r="31" spans="1:6" x14ac:dyDescent="0.25">
      <c r="A31" s="2" t="s">
        <v>71</v>
      </c>
      <c r="B31" s="3">
        <f>IF('Rådata - Kapital avskrivning'!D27&lt;&gt;"",'Rådata - Kapital avskrivning'!D27,"")</f>
        <v>82.3</v>
      </c>
      <c r="C31" s="3"/>
      <c r="D31" s="106">
        <f t="shared" si="1"/>
        <v>1.0012165450121653</v>
      </c>
      <c r="E31" s="82"/>
      <c r="F31" s="82"/>
    </row>
    <row r="32" spans="1:6" x14ac:dyDescent="0.25">
      <c r="A32" s="2" t="s">
        <v>73</v>
      </c>
      <c r="B32" s="3">
        <f>IF('Rådata - Kapital avskrivning'!D28&lt;&gt;"",'Rådata - Kapital avskrivning'!D28,"")</f>
        <v>82.3</v>
      </c>
      <c r="C32" s="3"/>
      <c r="D32" s="106">
        <f t="shared" si="1"/>
        <v>1</v>
      </c>
      <c r="E32" s="82"/>
      <c r="F32" s="82"/>
    </row>
    <row r="33" spans="1:6" x14ac:dyDescent="0.25">
      <c r="A33" s="2" t="s">
        <v>75</v>
      </c>
      <c r="B33" s="3">
        <f>IF('Rådata - Kapital avskrivning'!D29&lt;&gt;"",'Rådata - Kapital avskrivning'!D29,"")</f>
        <v>83</v>
      </c>
      <c r="C33" s="3"/>
      <c r="D33" s="106">
        <f t="shared" si="1"/>
        <v>1.008505467800729</v>
      </c>
      <c r="E33" s="82"/>
      <c r="F33" s="82"/>
    </row>
    <row r="34" spans="1:6" x14ac:dyDescent="0.25">
      <c r="A34" s="2" t="s">
        <v>77</v>
      </c>
      <c r="B34" s="3">
        <f>IF('Rådata - Kapital avskrivning'!D30&lt;&gt;"",'Rådata - Kapital avskrivning'!D30,"")</f>
        <v>83</v>
      </c>
      <c r="C34" s="3"/>
      <c r="D34" s="106">
        <f t="shared" si="1"/>
        <v>1</v>
      </c>
      <c r="E34" s="82"/>
      <c r="F34" s="82"/>
    </row>
    <row r="35" spans="1:6" x14ac:dyDescent="0.25">
      <c r="A35" s="2" t="s">
        <v>79</v>
      </c>
      <c r="B35" s="3">
        <f>IF('Rådata - Kapital avskrivning'!D31&lt;&gt;"",'Rådata - Kapital avskrivning'!D31,"")</f>
        <v>83</v>
      </c>
      <c r="C35" s="3"/>
      <c r="D35" s="106">
        <f t="shared" si="1"/>
        <v>1</v>
      </c>
      <c r="E35" s="82"/>
      <c r="F35" s="82"/>
    </row>
    <row r="36" spans="1:6" x14ac:dyDescent="0.25">
      <c r="A36" s="2" t="s">
        <v>81</v>
      </c>
      <c r="B36" s="3">
        <f>IF('Rådata - Kapital avskrivning'!D32&lt;&gt;"",'Rådata - Kapital avskrivning'!D32,"")</f>
        <v>83</v>
      </c>
      <c r="C36" s="3"/>
      <c r="D36" s="106">
        <f t="shared" si="1"/>
        <v>1</v>
      </c>
      <c r="E36" s="82"/>
      <c r="F36" s="82"/>
    </row>
    <row r="37" spans="1:6" x14ac:dyDescent="0.25">
      <c r="A37" s="2" t="s">
        <v>83</v>
      </c>
      <c r="B37" s="3">
        <f>IF('Rådata - Kapital avskrivning'!D33&lt;&gt;"",'Rådata - Kapital avskrivning'!D33,"")</f>
        <v>83</v>
      </c>
      <c r="C37" s="3"/>
      <c r="D37" s="106">
        <f t="shared" si="1"/>
        <v>1</v>
      </c>
      <c r="E37" s="82"/>
      <c r="F37" s="82"/>
    </row>
    <row r="38" spans="1:6" x14ac:dyDescent="0.25">
      <c r="A38" s="2" t="s">
        <v>85</v>
      </c>
      <c r="B38" s="3">
        <f>IF('Rådata - Kapital avskrivning'!D34&lt;&gt;"",'Rådata - Kapital avskrivning'!D34,"")</f>
        <v>83.4</v>
      </c>
      <c r="C38" s="3"/>
      <c r="D38" s="106">
        <f t="shared" si="1"/>
        <v>1.0048192771084339</v>
      </c>
      <c r="E38" s="82"/>
      <c r="F38" s="82"/>
    </row>
    <row r="39" spans="1:6" x14ac:dyDescent="0.25">
      <c r="A39" s="2" t="s">
        <v>87</v>
      </c>
      <c r="B39" s="3">
        <f>IF('Rådata - Kapital avskrivning'!D35&lt;&gt;"",'Rådata - Kapital avskrivning'!D35,"")</f>
        <v>82.8</v>
      </c>
      <c r="C39" s="3"/>
      <c r="D39" s="106">
        <f t="shared" si="1"/>
        <v>0.99280575539568339</v>
      </c>
      <c r="E39" s="82"/>
      <c r="F39" s="82"/>
    </row>
    <row r="40" spans="1:6" x14ac:dyDescent="0.25">
      <c r="A40" s="2" t="s">
        <v>89</v>
      </c>
      <c r="B40" s="3">
        <f>IF('Rådata - Kapital avskrivning'!D36&lt;&gt;"",'Rådata - Kapital avskrivning'!D36,"")</f>
        <v>84.2</v>
      </c>
      <c r="C40" s="3"/>
      <c r="D40" s="106">
        <f t="shared" si="1"/>
        <v>1.0169082125603865</v>
      </c>
      <c r="E40" s="82"/>
      <c r="F40" s="82"/>
    </row>
    <row r="41" spans="1:6" x14ac:dyDescent="0.25">
      <c r="A41" s="2" t="s">
        <v>91</v>
      </c>
      <c r="B41" s="3">
        <f>IF('Rådata - Kapital avskrivning'!D37&lt;&gt;"",'Rådata - Kapital avskrivning'!D37,"")</f>
        <v>84.2</v>
      </c>
      <c r="C41" s="3">
        <f>AVERAGE(B30:B41)</f>
        <v>83.033333333333331</v>
      </c>
      <c r="D41" s="106">
        <f t="shared" si="1"/>
        <v>1</v>
      </c>
      <c r="E41" s="82"/>
      <c r="F41" s="82"/>
    </row>
    <row r="42" spans="1:6" x14ac:dyDescent="0.25">
      <c r="A42" s="2" t="s">
        <v>92</v>
      </c>
      <c r="B42" s="3">
        <f>IF('Rådata - Kapital avskrivning'!D38&lt;&gt;"",'Rådata - Kapital avskrivning'!D38,"")</f>
        <v>85.3</v>
      </c>
      <c r="C42" s="3"/>
      <c r="D42" s="106">
        <f t="shared" si="1"/>
        <v>1.013064133016627</v>
      </c>
      <c r="E42" s="82"/>
      <c r="F42" s="82"/>
    </row>
    <row r="43" spans="1:6" x14ac:dyDescent="0.25">
      <c r="A43" s="2" t="s">
        <v>93</v>
      </c>
      <c r="B43" s="3">
        <f>IF('Rådata - Kapital avskrivning'!D39&lt;&gt;"",'Rådata - Kapital avskrivning'!D39,"")</f>
        <v>85.3</v>
      </c>
      <c r="C43" s="3"/>
      <c r="D43" s="106">
        <f t="shared" si="1"/>
        <v>1</v>
      </c>
      <c r="E43" s="82"/>
      <c r="F43" s="82"/>
    </row>
    <row r="44" spans="1:6" x14ac:dyDescent="0.25">
      <c r="A44" s="2" t="s">
        <v>94</v>
      </c>
      <c r="B44" s="3">
        <f>IF('Rådata - Kapital avskrivning'!D40&lt;&gt;"",'Rådata - Kapital avskrivning'!D40,"")</f>
        <v>85.3</v>
      </c>
      <c r="C44" s="3"/>
      <c r="D44" s="106">
        <f t="shared" si="1"/>
        <v>1</v>
      </c>
      <c r="E44" s="82"/>
      <c r="F44" s="82"/>
    </row>
    <row r="45" spans="1:6" x14ac:dyDescent="0.25">
      <c r="A45" s="2" t="s">
        <v>95</v>
      </c>
      <c r="B45" s="3">
        <f>IF('Rådata - Kapital avskrivning'!D41&lt;&gt;"",'Rådata - Kapital avskrivning'!D41,"")</f>
        <v>85.3</v>
      </c>
      <c r="C45" s="3"/>
      <c r="D45" s="106">
        <f t="shared" si="1"/>
        <v>1</v>
      </c>
      <c r="E45" s="82"/>
      <c r="F45" s="82"/>
    </row>
    <row r="46" spans="1:6" x14ac:dyDescent="0.25">
      <c r="A46" s="2" t="s">
        <v>96</v>
      </c>
      <c r="B46" s="3">
        <f>IF('Rådata - Kapital avskrivning'!D42&lt;&gt;"",'Rådata - Kapital avskrivning'!D42,"")</f>
        <v>85.4</v>
      </c>
      <c r="C46" s="3"/>
      <c r="D46" s="106">
        <f t="shared" si="1"/>
        <v>1.0011723329425557</v>
      </c>
      <c r="E46" s="82"/>
      <c r="F46" s="82"/>
    </row>
    <row r="47" spans="1:6" x14ac:dyDescent="0.25">
      <c r="A47" s="2" t="s">
        <v>97</v>
      </c>
      <c r="B47" s="3">
        <f>IF('Rådata - Kapital avskrivning'!D43&lt;&gt;"",'Rådata - Kapital avskrivning'!D43,"")</f>
        <v>85.7</v>
      </c>
      <c r="C47" s="3"/>
      <c r="D47" s="106">
        <f t="shared" si="1"/>
        <v>1.0035128805620608</v>
      </c>
      <c r="E47" s="82"/>
      <c r="F47" s="82"/>
    </row>
    <row r="48" spans="1:6" x14ac:dyDescent="0.25">
      <c r="A48" s="2" t="s">
        <v>98</v>
      </c>
      <c r="B48" s="3">
        <f>IF('Rådata - Kapital avskrivning'!D44&lt;&gt;"",'Rådata - Kapital avskrivning'!D44,"")</f>
        <v>85.7</v>
      </c>
      <c r="C48" s="3"/>
      <c r="D48" s="106">
        <f t="shared" si="1"/>
        <v>1</v>
      </c>
      <c r="E48" s="82"/>
      <c r="F48" s="82"/>
    </row>
    <row r="49" spans="1:6" x14ac:dyDescent="0.25">
      <c r="A49" s="2" t="s">
        <v>99</v>
      </c>
      <c r="B49" s="3">
        <f>IF('Rådata - Kapital avskrivning'!D45&lt;&gt;"",'Rådata - Kapital avskrivning'!D45,"")</f>
        <v>85.8</v>
      </c>
      <c r="C49" s="3"/>
      <c r="D49" s="106">
        <f t="shared" si="1"/>
        <v>1.0011668611435238</v>
      </c>
      <c r="E49" s="82"/>
      <c r="F49" s="82"/>
    </row>
    <row r="50" spans="1:6" x14ac:dyDescent="0.25">
      <c r="A50" s="2" t="s">
        <v>100</v>
      </c>
      <c r="B50" s="3">
        <f>IF('Rådata - Kapital avskrivning'!D46&lt;&gt;"",'Rådata - Kapital avskrivning'!D46,"")</f>
        <v>85.5</v>
      </c>
      <c r="C50" s="3"/>
      <c r="D50" s="106">
        <f t="shared" si="1"/>
        <v>0.99650349650349657</v>
      </c>
      <c r="E50" s="82"/>
      <c r="F50" s="82"/>
    </row>
    <row r="51" spans="1:6" x14ac:dyDescent="0.25">
      <c r="A51" s="2" t="s">
        <v>101</v>
      </c>
      <c r="B51" s="3">
        <f>IF('Rådata - Kapital avskrivning'!D47&lt;&gt;"",'Rådata - Kapital avskrivning'!D47,"")</f>
        <v>86</v>
      </c>
      <c r="C51" s="3"/>
      <c r="D51" s="106">
        <f t="shared" si="1"/>
        <v>1.0058479532163742</v>
      </c>
      <c r="E51" s="82"/>
      <c r="F51" s="82"/>
    </row>
    <row r="52" spans="1:6" x14ac:dyDescent="0.25">
      <c r="A52" s="2" t="s">
        <v>102</v>
      </c>
      <c r="B52" s="3">
        <f>IF('Rådata - Kapital avskrivning'!D48&lt;&gt;"",'Rådata - Kapital avskrivning'!D48,"")</f>
        <v>86.4</v>
      </c>
      <c r="C52" s="3"/>
      <c r="D52" s="106">
        <f t="shared" si="1"/>
        <v>1.0046511627906978</v>
      </c>
      <c r="E52" s="82"/>
      <c r="F52" s="82"/>
    </row>
    <row r="53" spans="1:6" x14ac:dyDescent="0.25">
      <c r="A53" s="2" t="s">
        <v>103</v>
      </c>
      <c r="B53" s="3">
        <f>IF('Rådata - Kapital avskrivning'!D49&lt;&gt;"",'Rådata - Kapital avskrivning'!D49,"")</f>
        <v>86.4</v>
      </c>
      <c r="C53" s="3">
        <f>AVERAGE(B42:B53)</f>
        <v>85.675000000000011</v>
      </c>
      <c r="D53" s="106">
        <f t="shared" si="1"/>
        <v>1</v>
      </c>
      <c r="E53" s="82"/>
      <c r="F53" s="82"/>
    </row>
    <row r="54" spans="1:6" x14ac:dyDescent="0.25">
      <c r="A54" s="2" t="s">
        <v>104</v>
      </c>
      <c r="B54" s="3">
        <f>IF('Rådata - Kapital avskrivning'!D50&lt;&gt;"",'Rådata - Kapital avskrivning'!D50,"")</f>
        <v>87.1</v>
      </c>
      <c r="C54" s="3"/>
      <c r="D54" s="106">
        <f t="shared" si="1"/>
        <v>1.0081018518518516</v>
      </c>
      <c r="E54" s="82"/>
      <c r="F54" s="82"/>
    </row>
    <row r="55" spans="1:6" x14ac:dyDescent="0.25">
      <c r="A55" s="2" t="s">
        <v>105</v>
      </c>
      <c r="B55" s="3">
        <f>IF('Rådata - Kapital avskrivning'!D51&lt;&gt;"",'Rådata - Kapital avskrivning'!D51,"")</f>
        <v>87.1</v>
      </c>
      <c r="C55" s="3"/>
      <c r="D55" s="106">
        <f t="shared" si="1"/>
        <v>1</v>
      </c>
      <c r="E55" s="82"/>
      <c r="F55" s="82"/>
    </row>
    <row r="56" spans="1:6" x14ac:dyDescent="0.25">
      <c r="A56" s="2" t="s">
        <v>106</v>
      </c>
      <c r="B56" s="3">
        <f>IF('Rådata - Kapital avskrivning'!D52&lt;&gt;"",'Rådata - Kapital avskrivning'!D52,"")</f>
        <v>87.2</v>
      </c>
      <c r="C56" s="3"/>
      <c r="D56" s="106">
        <f t="shared" si="1"/>
        <v>1.0011481056257177</v>
      </c>
      <c r="E56" s="82"/>
      <c r="F56" s="82"/>
    </row>
    <row r="57" spans="1:6" x14ac:dyDescent="0.25">
      <c r="A57" s="2" t="s">
        <v>107</v>
      </c>
      <c r="B57" s="3">
        <f>IF('Rådata - Kapital avskrivning'!D53&lt;&gt;"",'Rådata - Kapital avskrivning'!D53,"")</f>
        <v>87.3</v>
      </c>
      <c r="C57" s="3"/>
      <c r="D57" s="106">
        <f t="shared" si="1"/>
        <v>1.0011467889908257</v>
      </c>
      <c r="E57" s="82"/>
      <c r="F57" s="82"/>
    </row>
    <row r="58" spans="1:6" x14ac:dyDescent="0.25">
      <c r="A58" s="2" t="s">
        <v>108</v>
      </c>
      <c r="B58" s="3">
        <f>IF('Rådata - Kapital avskrivning'!D54&lt;&gt;"",'Rådata - Kapital avskrivning'!D54,"")</f>
        <v>87.3</v>
      </c>
      <c r="C58" s="3"/>
      <c r="D58" s="106">
        <f t="shared" si="1"/>
        <v>1</v>
      </c>
      <c r="E58" s="82"/>
      <c r="F58" s="82"/>
    </row>
    <row r="59" spans="1:6" x14ac:dyDescent="0.25">
      <c r="A59" s="2" t="s">
        <v>109</v>
      </c>
      <c r="B59" s="3">
        <f>IF('Rådata - Kapital avskrivning'!D55&lt;&gt;"",'Rådata - Kapital avskrivning'!D55,"")</f>
        <v>87.4</v>
      </c>
      <c r="C59" s="3"/>
      <c r="D59" s="106">
        <f t="shared" si="1"/>
        <v>1.0011454753722795</v>
      </c>
      <c r="E59" s="82"/>
      <c r="F59" s="82"/>
    </row>
    <row r="60" spans="1:6" x14ac:dyDescent="0.25">
      <c r="A60" s="2" t="s">
        <v>110</v>
      </c>
      <c r="B60" s="3">
        <f>IF('Rådata - Kapital avskrivning'!D56&lt;&gt;"",'Rådata - Kapital avskrivning'!D56,"")</f>
        <v>87.4</v>
      </c>
      <c r="C60" s="3"/>
      <c r="D60" s="106">
        <f t="shared" si="1"/>
        <v>1</v>
      </c>
      <c r="E60" s="82"/>
      <c r="F60" s="82"/>
    </row>
    <row r="61" spans="1:6" x14ac:dyDescent="0.25">
      <c r="A61" s="2" t="s">
        <v>111</v>
      </c>
      <c r="B61" s="3">
        <f>IF('Rådata - Kapital avskrivning'!D57&lt;&gt;"",'Rådata - Kapital avskrivning'!D57,"")</f>
        <v>87.3</v>
      </c>
      <c r="C61" s="3"/>
      <c r="D61" s="106">
        <f t="shared" si="1"/>
        <v>0.99885583524027455</v>
      </c>
      <c r="E61" s="82"/>
      <c r="F61" s="82"/>
    </row>
    <row r="62" spans="1:6" x14ac:dyDescent="0.25">
      <c r="A62" s="2" t="s">
        <v>112</v>
      </c>
      <c r="B62" s="3">
        <f>IF('Rådata - Kapital avskrivning'!D58&lt;&gt;"",'Rådata - Kapital avskrivning'!D58,"")</f>
        <v>85.9</v>
      </c>
      <c r="C62" s="3"/>
      <c r="D62" s="106">
        <f t="shared" si="1"/>
        <v>0.98396334478808711</v>
      </c>
      <c r="E62" s="82"/>
      <c r="F62" s="82"/>
    </row>
    <row r="63" spans="1:6" x14ac:dyDescent="0.25">
      <c r="A63" s="2" t="s">
        <v>113</v>
      </c>
      <c r="B63" s="3">
        <f>IF('Rådata - Kapital avskrivning'!D59&lt;&gt;"",'Rådata - Kapital avskrivning'!D59,"")</f>
        <v>85.9</v>
      </c>
      <c r="C63" s="3"/>
      <c r="D63" s="106">
        <f t="shared" si="1"/>
        <v>1</v>
      </c>
      <c r="E63" s="82"/>
      <c r="F63" s="82"/>
    </row>
    <row r="64" spans="1:6" x14ac:dyDescent="0.25">
      <c r="A64" s="2" t="s">
        <v>114</v>
      </c>
      <c r="B64" s="3">
        <f>IF('Rådata - Kapital avskrivning'!D60&lt;&gt;"",'Rådata - Kapital avskrivning'!D60,"")</f>
        <v>86</v>
      </c>
      <c r="C64" s="3"/>
      <c r="D64" s="106">
        <f t="shared" si="1"/>
        <v>1.0011641443538999</v>
      </c>
      <c r="E64" s="82"/>
      <c r="F64" s="82"/>
    </row>
    <row r="65" spans="1:6" x14ac:dyDescent="0.25">
      <c r="A65" s="2" t="s">
        <v>115</v>
      </c>
      <c r="B65" s="3">
        <f>IF('Rådata - Kapital avskrivning'!D61&lt;&gt;"",'Rådata - Kapital avskrivning'!D61,"")</f>
        <v>86</v>
      </c>
      <c r="C65" s="3">
        <f>AVERAGE(B54:B65)</f>
        <v>86.824999999999989</v>
      </c>
      <c r="D65" s="106">
        <f t="shared" si="1"/>
        <v>1</v>
      </c>
      <c r="E65" s="82"/>
      <c r="F65" s="82"/>
    </row>
    <row r="66" spans="1:6" x14ac:dyDescent="0.25">
      <c r="A66" s="2" t="s">
        <v>116</v>
      </c>
      <c r="B66" s="3">
        <f>IF('Rådata - Kapital avskrivning'!D62&lt;&gt;"",'Rådata - Kapital avskrivning'!D62,"")</f>
        <v>85.5</v>
      </c>
      <c r="C66" s="3"/>
      <c r="D66" s="106">
        <f t="shared" si="1"/>
        <v>0.9941860465116279</v>
      </c>
      <c r="E66" s="82"/>
      <c r="F66" s="82"/>
    </row>
    <row r="67" spans="1:6" x14ac:dyDescent="0.25">
      <c r="A67" s="2" t="s">
        <v>117</v>
      </c>
      <c r="B67" s="3">
        <f>IF('Rådata - Kapital avskrivning'!D63&lt;&gt;"",'Rådata - Kapital avskrivning'!D63,"")</f>
        <v>85.5</v>
      </c>
      <c r="C67" s="3"/>
      <c r="D67" s="106">
        <f t="shared" si="1"/>
        <v>1</v>
      </c>
      <c r="E67" s="82"/>
      <c r="F67" s="82"/>
    </row>
    <row r="68" spans="1:6" x14ac:dyDescent="0.25">
      <c r="A68" s="2" t="s">
        <v>118</v>
      </c>
      <c r="B68" s="3">
        <f>IF('Rådata - Kapital avskrivning'!D64&lt;&gt;"",'Rådata - Kapital avskrivning'!D64,"")</f>
        <v>85.5</v>
      </c>
      <c r="C68" s="3"/>
      <c r="D68" s="106">
        <f t="shared" si="1"/>
        <v>1</v>
      </c>
      <c r="E68" s="82"/>
      <c r="F68" s="82"/>
    </row>
    <row r="69" spans="1:6" x14ac:dyDescent="0.25">
      <c r="A69" s="2" t="s">
        <v>119</v>
      </c>
      <c r="B69" s="3">
        <f>IF('Rådata - Kapital avskrivning'!D65&lt;&gt;"",'Rådata - Kapital avskrivning'!D65,"")</f>
        <v>87</v>
      </c>
      <c r="C69" s="3"/>
      <c r="D69" s="106">
        <f t="shared" si="1"/>
        <v>1.0175438596491229</v>
      </c>
      <c r="E69" s="82"/>
      <c r="F69" s="82"/>
    </row>
    <row r="70" spans="1:6" x14ac:dyDescent="0.25">
      <c r="A70" s="2" t="s">
        <v>120</v>
      </c>
      <c r="B70" s="3">
        <f>IF('Rådata - Kapital avskrivning'!D66&lt;&gt;"",'Rådata - Kapital avskrivning'!D66,"")</f>
        <v>88.9</v>
      </c>
      <c r="C70" s="3"/>
      <c r="D70" s="106">
        <f t="shared" si="1"/>
        <v>1.0218390804597701</v>
      </c>
      <c r="E70" s="82"/>
      <c r="F70" s="82"/>
    </row>
    <row r="71" spans="1:6" x14ac:dyDescent="0.25">
      <c r="A71" s="2" t="s">
        <v>121</v>
      </c>
      <c r="B71" s="3">
        <f>IF('Rådata - Kapital avskrivning'!D67&lt;&gt;"",'Rådata - Kapital avskrivning'!D67,"")</f>
        <v>89.6</v>
      </c>
      <c r="C71" s="3"/>
      <c r="D71" s="106">
        <f t="shared" si="1"/>
        <v>1.0078740157480313</v>
      </c>
      <c r="E71" s="82"/>
      <c r="F71" s="82"/>
    </row>
    <row r="72" spans="1:6" x14ac:dyDescent="0.25">
      <c r="A72" s="2" t="s">
        <v>122</v>
      </c>
      <c r="B72" s="3">
        <f>IF('Rådata - Kapital avskrivning'!D68&lt;&gt;"",'Rådata - Kapital avskrivning'!D68,"")</f>
        <v>90.1</v>
      </c>
      <c r="C72" s="3"/>
      <c r="D72" s="106">
        <f t="shared" ref="D72:D112" si="2">B72/B71</f>
        <v>1.0055803571428572</v>
      </c>
      <c r="E72" s="82"/>
      <c r="F72" s="82"/>
    </row>
    <row r="73" spans="1:6" x14ac:dyDescent="0.25">
      <c r="A73" s="2" t="s">
        <v>123</v>
      </c>
      <c r="B73" s="3">
        <f>IF('Rådata - Kapital avskrivning'!D69&lt;&gt;"",'Rådata - Kapital avskrivning'!D69,"")</f>
        <v>90.1</v>
      </c>
      <c r="C73" s="3"/>
      <c r="D73" s="106">
        <f t="shared" si="2"/>
        <v>1</v>
      </c>
      <c r="E73" s="82"/>
      <c r="F73" s="82"/>
    </row>
    <row r="74" spans="1:6" x14ac:dyDescent="0.25">
      <c r="A74" s="2" t="s">
        <v>124</v>
      </c>
      <c r="B74" s="3">
        <f>IF('Rådata - Kapital avskrivning'!D70&lt;&gt;"",'Rådata - Kapital avskrivning'!D70,"")</f>
        <v>90.3</v>
      </c>
      <c r="C74" s="3"/>
      <c r="D74" s="106">
        <f t="shared" si="2"/>
        <v>1.0022197558268591</v>
      </c>
      <c r="E74" s="82"/>
      <c r="F74" s="82"/>
    </row>
    <row r="75" spans="1:6" x14ac:dyDescent="0.25">
      <c r="A75" s="2" t="s">
        <v>125</v>
      </c>
      <c r="B75" s="3">
        <f>IF('Rådata - Kapital avskrivning'!D71&lt;&gt;"",'Rådata - Kapital avskrivning'!D71,"")</f>
        <v>89.9</v>
      </c>
      <c r="C75" s="3"/>
      <c r="D75" s="106">
        <f t="shared" si="2"/>
        <v>0.99557032115171662</v>
      </c>
      <c r="E75" s="82"/>
      <c r="F75" s="82"/>
    </row>
    <row r="76" spans="1:6" x14ac:dyDescent="0.25">
      <c r="A76" s="2" t="s">
        <v>126</v>
      </c>
      <c r="B76" s="3">
        <f>IF('Rådata - Kapital avskrivning'!D72&lt;&gt;"",'Rådata - Kapital avskrivning'!D72,"")</f>
        <v>89.9</v>
      </c>
      <c r="C76" s="3"/>
      <c r="D76" s="106">
        <f t="shared" si="2"/>
        <v>1</v>
      </c>
      <c r="E76" s="82"/>
      <c r="F76" s="82"/>
    </row>
    <row r="77" spans="1:6" x14ac:dyDescent="0.25">
      <c r="A77" s="2" t="s">
        <v>127</v>
      </c>
      <c r="B77" s="3">
        <f>IF('Rådata - Kapital avskrivning'!D73&lt;&gt;"",'Rådata - Kapital avskrivning'!D73,"")</f>
        <v>89.9</v>
      </c>
      <c r="C77" s="3">
        <f>AVERAGE(B66:B77)</f>
        <v>88.516666666666666</v>
      </c>
      <c r="D77" s="106">
        <f t="shared" si="2"/>
        <v>1</v>
      </c>
      <c r="E77" s="82"/>
      <c r="F77" s="82"/>
    </row>
    <row r="78" spans="1:6" x14ac:dyDescent="0.25">
      <c r="A78" s="2" t="s">
        <v>128</v>
      </c>
      <c r="B78" s="3">
        <f>IF('Rådata - Kapital avskrivning'!D74&lt;&gt;"",'Rådata - Kapital avskrivning'!D74,"")</f>
        <v>90</v>
      </c>
      <c r="C78" s="3"/>
      <c r="D78" s="106">
        <f t="shared" si="2"/>
        <v>1.0011123470522802</v>
      </c>
      <c r="E78" s="82"/>
      <c r="F78" s="82"/>
    </row>
    <row r="79" spans="1:6" x14ac:dyDescent="0.25">
      <c r="A79" s="2" t="s">
        <v>129</v>
      </c>
      <c r="B79" s="3">
        <f>IF('Rådata - Kapital avskrivning'!D75&lt;&gt;"",'Rådata - Kapital avskrivning'!D75,"")</f>
        <v>90</v>
      </c>
      <c r="C79" s="3"/>
      <c r="D79" s="106">
        <f t="shared" si="2"/>
        <v>1</v>
      </c>
      <c r="E79" s="82"/>
      <c r="F79" s="82"/>
    </row>
    <row r="80" spans="1:6" x14ac:dyDescent="0.25">
      <c r="A80" s="2" t="s">
        <v>130</v>
      </c>
      <c r="B80" s="3">
        <f>IF('Rådata - Kapital avskrivning'!D76&lt;&gt;"",'Rådata - Kapital avskrivning'!D76,"")</f>
        <v>90</v>
      </c>
      <c r="C80" s="3"/>
      <c r="D80" s="106">
        <f t="shared" si="2"/>
        <v>1</v>
      </c>
      <c r="E80" s="82"/>
      <c r="F80" s="82"/>
    </row>
    <row r="81" spans="1:6" x14ac:dyDescent="0.25">
      <c r="A81" s="2" t="s">
        <v>131</v>
      </c>
      <c r="B81" s="3">
        <f>IF('Rådata - Kapital avskrivning'!D77&lt;&gt;"",'Rådata - Kapital avskrivning'!D77,"")</f>
        <v>89.9</v>
      </c>
      <c r="C81" s="3"/>
      <c r="D81" s="106">
        <f t="shared" si="2"/>
        <v>0.99888888888888894</v>
      </c>
      <c r="E81" s="82"/>
      <c r="F81" s="82"/>
    </row>
    <row r="82" spans="1:6" x14ac:dyDescent="0.25">
      <c r="A82" s="2" t="s">
        <v>132</v>
      </c>
      <c r="B82" s="3">
        <f>IF('Rådata - Kapital avskrivning'!D78&lt;&gt;"",'Rådata - Kapital avskrivning'!D78,"")</f>
        <v>89.9</v>
      </c>
      <c r="C82" s="3"/>
      <c r="D82" s="106">
        <f t="shared" si="2"/>
        <v>1</v>
      </c>
      <c r="E82" s="82"/>
      <c r="F82" s="82"/>
    </row>
    <row r="83" spans="1:6" x14ac:dyDescent="0.25">
      <c r="A83" s="2" t="s">
        <v>133</v>
      </c>
      <c r="B83" s="3">
        <f>IF('Rådata - Kapital avskrivning'!D79&lt;&gt;"",'Rådata - Kapital avskrivning'!D79,"")</f>
        <v>89.6</v>
      </c>
      <c r="C83" s="3"/>
      <c r="D83" s="106">
        <f t="shared" si="2"/>
        <v>0.99666295884315892</v>
      </c>
      <c r="E83" s="82"/>
      <c r="F83" s="82"/>
    </row>
    <row r="84" spans="1:6" x14ac:dyDescent="0.25">
      <c r="A84" s="2" t="s">
        <v>134</v>
      </c>
      <c r="B84" s="3">
        <f>IF('Rådata - Kapital avskrivning'!D80&lt;&gt;"",'Rådata - Kapital avskrivning'!D80,"")</f>
        <v>89.7</v>
      </c>
      <c r="C84" s="3"/>
      <c r="D84" s="106">
        <f t="shared" si="2"/>
        <v>1.0011160714285716</v>
      </c>
      <c r="E84" s="82"/>
      <c r="F84" s="82"/>
    </row>
    <row r="85" spans="1:6" x14ac:dyDescent="0.25">
      <c r="A85" s="2" t="s">
        <v>135</v>
      </c>
      <c r="B85" s="3">
        <f>IF('Rådata - Kapital avskrivning'!D81&lt;&gt;"",'Rådata - Kapital avskrivning'!D81,"")</f>
        <v>89.7</v>
      </c>
      <c r="C85" s="3"/>
      <c r="D85" s="106">
        <f t="shared" si="2"/>
        <v>1</v>
      </c>
      <c r="E85" s="82"/>
      <c r="F85" s="82"/>
    </row>
    <row r="86" spans="1:6" x14ac:dyDescent="0.25">
      <c r="A86" s="2" t="s">
        <v>136</v>
      </c>
      <c r="B86" s="3">
        <f>IF('Rådata - Kapital avskrivning'!D82&lt;&gt;"",'Rådata - Kapital avskrivning'!D82,"")</f>
        <v>89.8</v>
      </c>
      <c r="C86" s="3"/>
      <c r="D86" s="106">
        <f t="shared" si="2"/>
        <v>1.0011148272017836</v>
      </c>
      <c r="E86" s="82"/>
      <c r="F86" s="82"/>
    </row>
    <row r="87" spans="1:6" x14ac:dyDescent="0.25">
      <c r="A87" s="2" t="s">
        <v>137</v>
      </c>
      <c r="B87" s="3">
        <f>IF('Rådata - Kapital avskrivning'!D83&lt;&gt;"",'Rådata - Kapital avskrivning'!D83,"")</f>
        <v>90</v>
      </c>
      <c r="C87" s="3"/>
      <c r="D87" s="106">
        <f t="shared" si="2"/>
        <v>1.0022271714922049</v>
      </c>
      <c r="E87" s="82"/>
      <c r="F87" s="82"/>
    </row>
    <row r="88" spans="1:6" x14ac:dyDescent="0.25">
      <c r="A88" s="2" t="s">
        <v>138</v>
      </c>
      <c r="B88" s="3">
        <f>IF('Rådata - Kapital avskrivning'!D84&lt;&gt;"",'Rådata - Kapital avskrivning'!D84,"")</f>
        <v>90.5</v>
      </c>
      <c r="C88" s="3"/>
      <c r="D88" s="106">
        <f t="shared" si="2"/>
        <v>1.0055555555555555</v>
      </c>
      <c r="E88" s="82"/>
      <c r="F88" s="82"/>
    </row>
    <row r="89" spans="1:6" x14ac:dyDescent="0.25">
      <c r="A89" s="2" t="s">
        <v>139</v>
      </c>
      <c r="B89" s="3">
        <f>IF('Rådata - Kapital avskrivning'!D85&lt;&gt;"",'Rådata - Kapital avskrivning'!D85,"")</f>
        <v>90.5</v>
      </c>
      <c r="C89" s="3">
        <f>AVERAGE(B78:B89)</f>
        <v>89.966666666666654</v>
      </c>
      <c r="D89" s="106">
        <f t="shared" si="2"/>
        <v>1</v>
      </c>
      <c r="E89" s="82"/>
      <c r="F89" s="82"/>
    </row>
    <row r="90" spans="1:6" x14ac:dyDescent="0.25">
      <c r="A90" s="2" t="s">
        <v>140</v>
      </c>
      <c r="B90" s="3">
        <f>IF('Rådata - Kapital avskrivning'!D86&lt;&gt;"",'Rådata - Kapital avskrivning'!D86,"")</f>
        <v>91.4</v>
      </c>
      <c r="C90" s="3"/>
      <c r="D90" s="106">
        <f t="shared" si="2"/>
        <v>1.0099447513812154</v>
      </c>
      <c r="E90" s="82"/>
      <c r="F90" s="82"/>
    </row>
    <row r="91" spans="1:6" x14ac:dyDescent="0.25">
      <c r="A91" s="2" t="s">
        <v>141</v>
      </c>
      <c r="B91" s="3">
        <f>IF('Rådata - Kapital avskrivning'!D87&lt;&gt;"",'Rådata - Kapital avskrivning'!D87,"")</f>
        <v>91.7</v>
      </c>
      <c r="C91" s="3"/>
      <c r="D91" s="106">
        <f t="shared" si="2"/>
        <v>1.0032822757111597</v>
      </c>
      <c r="E91" s="82"/>
      <c r="F91" s="82"/>
    </row>
    <row r="92" spans="1:6" x14ac:dyDescent="0.25">
      <c r="A92" s="2" t="s">
        <v>142</v>
      </c>
      <c r="B92" s="3">
        <f>IF('Rådata - Kapital avskrivning'!D88&lt;&gt;"",'Rådata - Kapital avskrivning'!D88,"")</f>
        <v>92.3</v>
      </c>
      <c r="C92" s="3"/>
      <c r="D92" s="106">
        <f t="shared" si="2"/>
        <v>1.0065430752453652</v>
      </c>
      <c r="E92" s="82"/>
      <c r="F92" s="82"/>
    </row>
    <row r="93" spans="1:6" x14ac:dyDescent="0.25">
      <c r="A93" s="2" t="s">
        <v>143</v>
      </c>
      <c r="B93" s="3">
        <f>IF('Rådata - Kapital avskrivning'!D89&lt;&gt;"",'Rådata - Kapital avskrivning'!D89,"")</f>
        <v>92.5</v>
      </c>
      <c r="C93" s="3"/>
      <c r="D93" s="106">
        <f t="shared" si="2"/>
        <v>1.0021668472372698</v>
      </c>
      <c r="E93" s="82"/>
      <c r="F93" s="82"/>
    </row>
    <row r="94" spans="1:6" x14ac:dyDescent="0.25">
      <c r="A94" s="2" t="s">
        <v>144</v>
      </c>
      <c r="B94" s="3">
        <f>IF('Rådata - Kapital avskrivning'!D90&lt;&gt;"",'Rådata - Kapital avskrivning'!D90,"")</f>
        <v>93.2</v>
      </c>
      <c r="C94" s="3"/>
      <c r="D94" s="106">
        <f t="shared" si="2"/>
        <v>1.0075675675675675</v>
      </c>
      <c r="E94" s="82"/>
      <c r="F94" s="82"/>
    </row>
    <row r="95" spans="1:6" x14ac:dyDescent="0.25">
      <c r="A95" s="2" t="s">
        <v>145</v>
      </c>
      <c r="B95" s="3">
        <f>IF('Rådata - Kapital avskrivning'!D91&lt;&gt;"",'Rådata - Kapital avskrivning'!D91,"")</f>
        <v>93.9</v>
      </c>
      <c r="C95" s="3"/>
      <c r="D95" s="106">
        <f t="shared" si="2"/>
        <v>1.007510729613734</v>
      </c>
      <c r="E95" s="82"/>
      <c r="F95" s="82"/>
    </row>
    <row r="96" spans="1:6" x14ac:dyDescent="0.25">
      <c r="A96" s="2" t="s">
        <v>146</v>
      </c>
      <c r="B96" s="3">
        <f>IF('Rådata - Kapital avskrivning'!D92&lt;&gt;"",'Rådata - Kapital avskrivning'!D92,"")</f>
        <v>94.7</v>
      </c>
      <c r="C96" s="3"/>
      <c r="D96" s="106">
        <f t="shared" si="2"/>
        <v>1.0085197018104366</v>
      </c>
      <c r="E96" s="82"/>
      <c r="F96" s="82"/>
    </row>
    <row r="97" spans="1:6" x14ac:dyDescent="0.25">
      <c r="A97" s="2" t="s">
        <v>147</v>
      </c>
      <c r="B97" s="3">
        <f>IF('Rådata - Kapital avskrivning'!D93&lt;&gt;"",'Rådata - Kapital avskrivning'!D93,"")</f>
        <v>95.3</v>
      </c>
      <c r="C97" s="3"/>
      <c r="D97" s="106">
        <f t="shared" si="2"/>
        <v>1.0063357972544877</v>
      </c>
      <c r="E97" s="82"/>
      <c r="F97" s="82"/>
    </row>
    <row r="98" spans="1:6" x14ac:dyDescent="0.25">
      <c r="A98" s="2" t="s">
        <v>148</v>
      </c>
      <c r="B98" s="3">
        <f>IF('Rådata - Kapital avskrivning'!D94&lt;&gt;"",'Rådata - Kapital avskrivning'!D94,"")</f>
        <v>95.4</v>
      </c>
      <c r="C98" s="3"/>
      <c r="D98" s="106">
        <f t="shared" si="2"/>
        <v>1.0010493179433368</v>
      </c>
      <c r="E98" s="82"/>
      <c r="F98" s="82"/>
    </row>
    <row r="99" spans="1:6" x14ac:dyDescent="0.25">
      <c r="A99" s="2" t="s">
        <v>149</v>
      </c>
      <c r="B99" s="3">
        <f>IF('Rådata - Kapital avskrivning'!D95&lt;&gt;"",'Rådata - Kapital avskrivning'!D95,"")</f>
        <v>95.5</v>
      </c>
      <c r="C99" s="3"/>
      <c r="D99" s="106">
        <f t="shared" si="2"/>
        <v>1.0010482180293501</v>
      </c>
      <c r="E99" s="82"/>
      <c r="F99" s="82"/>
    </row>
    <row r="100" spans="1:6" x14ac:dyDescent="0.25">
      <c r="A100" s="2" t="s">
        <v>150</v>
      </c>
      <c r="B100" s="3">
        <f>IF('Rådata - Kapital avskrivning'!D96&lt;&gt;"",'Rådata - Kapital avskrivning'!D96,"")</f>
        <v>95.6</v>
      </c>
      <c r="C100" s="3"/>
      <c r="D100" s="106">
        <f t="shared" si="2"/>
        <v>1.001047120418848</v>
      </c>
      <c r="E100" s="82"/>
      <c r="F100" s="82"/>
    </row>
    <row r="101" spans="1:6" x14ac:dyDescent="0.25">
      <c r="A101" s="2" t="s">
        <v>151</v>
      </c>
      <c r="B101" s="3">
        <f>IF('Rådata - Kapital avskrivning'!D97&lt;&gt;"",'Rådata - Kapital avskrivning'!D97,"")</f>
        <v>95.6</v>
      </c>
      <c r="C101" s="3">
        <f>AVERAGE(B90:B101)</f>
        <v>93.924999999999997</v>
      </c>
      <c r="D101" s="106">
        <f t="shared" si="2"/>
        <v>1</v>
      </c>
      <c r="E101" s="82"/>
      <c r="F101" s="82"/>
    </row>
    <row r="102" spans="1:6" x14ac:dyDescent="0.25">
      <c r="A102" s="2" t="s">
        <v>152</v>
      </c>
      <c r="B102" s="3">
        <f>IF('Rådata - Kapital avskrivning'!D98&lt;&gt;"",'Rådata - Kapital avskrivning'!D98,"")</f>
        <v>102.5</v>
      </c>
      <c r="C102" s="3"/>
      <c r="D102" s="106">
        <f t="shared" si="2"/>
        <v>1.0721757322175733</v>
      </c>
      <c r="E102" s="82"/>
      <c r="F102" s="82"/>
    </row>
    <row r="103" spans="1:6" x14ac:dyDescent="0.25">
      <c r="A103" s="2" t="s">
        <v>153</v>
      </c>
      <c r="B103" s="3">
        <f>IF('Rådata - Kapital avskrivning'!D99&lt;&gt;"",'Rådata - Kapital avskrivning'!D99,"")</f>
        <v>101.8</v>
      </c>
      <c r="C103" s="3"/>
      <c r="D103" s="106">
        <f t="shared" si="2"/>
        <v>0.99317073170731707</v>
      </c>
      <c r="E103" s="82"/>
      <c r="F103" s="82"/>
    </row>
    <row r="104" spans="1:6" x14ac:dyDescent="0.25">
      <c r="A104" s="2" t="s">
        <v>154</v>
      </c>
      <c r="B104" s="3">
        <f>IF('Rådata - Kapital avskrivning'!D100&lt;&gt;"",'Rådata - Kapital avskrivning'!D100,"")</f>
        <v>101.8</v>
      </c>
      <c r="C104" s="3"/>
      <c r="D104" s="106">
        <f t="shared" si="2"/>
        <v>1</v>
      </c>
      <c r="E104" s="82"/>
      <c r="F104" s="82"/>
    </row>
    <row r="105" spans="1:6" x14ac:dyDescent="0.25">
      <c r="A105" s="2" t="s">
        <v>155</v>
      </c>
      <c r="B105" s="3">
        <f>IF('Rådata - Kapital avskrivning'!D101&lt;&gt;"",'Rådata - Kapital avskrivning'!D101,"")</f>
        <v>101.2</v>
      </c>
      <c r="C105" s="3"/>
      <c r="D105" s="106">
        <f t="shared" si="2"/>
        <v>0.99410609037328102</v>
      </c>
      <c r="E105" s="82"/>
      <c r="F105" s="82"/>
    </row>
    <row r="106" spans="1:6" x14ac:dyDescent="0.25">
      <c r="A106" s="2" t="s">
        <v>156</v>
      </c>
      <c r="B106" s="3">
        <f>IF('Rådata - Kapital avskrivning'!D102&lt;&gt;"",'Rådata - Kapital avskrivning'!D102,"")</f>
        <v>101.4</v>
      </c>
      <c r="C106" s="3"/>
      <c r="D106" s="106">
        <f t="shared" si="2"/>
        <v>1.0019762845849802</v>
      </c>
      <c r="E106" s="82"/>
      <c r="F106" s="82"/>
    </row>
    <row r="107" spans="1:6" x14ac:dyDescent="0.25">
      <c r="A107" s="2" t="s">
        <v>157</v>
      </c>
      <c r="B107" s="3">
        <f>IF('Rådata - Kapital avskrivning'!D103&lt;&gt;"",'Rådata - Kapital avskrivning'!D103,"")</f>
        <v>101.1</v>
      </c>
      <c r="D107" s="106">
        <f t="shared" si="2"/>
        <v>0.99704142011834307</v>
      </c>
      <c r="E107" s="82"/>
      <c r="F107" s="82"/>
    </row>
    <row r="108" spans="1:6" x14ac:dyDescent="0.25">
      <c r="A108" s="2" t="s">
        <v>158</v>
      </c>
      <c r="B108" s="3">
        <f>IF('Rådata - Kapital avskrivning'!D104&lt;&gt;"",'Rådata - Kapital avskrivning'!D104,"")</f>
        <v>101.1</v>
      </c>
      <c r="D108" s="106">
        <f t="shared" si="2"/>
        <v>1</v>
      </c>
      <c r="E108" s="82"/>
      <c r="F108" s="82"/>
    </row>
    <row r="109" spans="1:6" x14ac:dyDescent="0.25">
      <c r="A109" s="2" t="s">
        <v>159</v>
      </c>
      <c r="B109" s="3">
        <f>IF('Rådata - Kapital avskrivning'!D105&lt;&gt;"",'Rådata - Kapital avskrivning'!D105,"")</f>
        <v>101</v>
      </c>
      <c r="D109" s="106">
        <f t="shared" si="2"/>
        <v>0.9990108803165183</v>
      </c>
      <c r="E109" s="82"/>
      <c r="F109" s="82"/>
    </row>
    <row r="110" spans="1:6" x14ac:dyDescent="0.25">
      <c r="A110" s="2" t="s">
        <v>160</v>
      </c>
      <c r="B110" s="3">
        <f>IF('Rådata - Kapital avskrivning'!D106&lt;&gt;"",'Rådata - Kapital avskrivning'!D106,"")</f>
        <v>101.4</v>
      </c>
      <c r="D110" s="106">
        <f t="shared" si="2"/>
        <v>1.003960396039604</v>
      </c>
      <c r="E110" s="82"/>
      <c r="F110" s="82"/>
    </row>
    <row r="111" spans="1:6" x14ac:dyDescent="0.25">
      <c r="A111" s="2" t="s">
        <v>161</v>
      </c>
      <c r="B111" s="3">
        <f>IF('Rådata - Kapital avskrivning'!D107&lt;&gt;"",'Rådata - Kapital avskrivning'!D107,"")</f>
        <v>102.1</v>
      </c>
      <c r="D111" s="106">
        <f>B111/B110</f>
        <v>1.0069033530571991</v>
      </c>
      <c r="E111" s="82"/>
      <c r="F111" s="82"/>
    </row>
    <row r="112" spans="1:6" x14ac:dyDescent="0.25">
      <c r="A112" s="2" t="s">
        <v>162</v>
      </c>
      <c r="B112" s="3">
        <f>IF('Rådata - Kapital avskrivning'!D108&lt;&gt;"",'Rådata - Kapital avskrivning'!D108,"")</f>
        <v>102</v>
      </c>
      <c r="D112" s="106">
        <f t="shared" si="2"/>
        <v>0.9990205680705192</v>
      </c>
      <c r="E112" s="82"/>
      <c r="F112" s="82"/>
    </row>
    <row r="113" spans="1:6" x14ac:dyDescent="0.25">
      <c r="A113" s="2" t="s">
        <v>163</v>
      </c>
      <c r="B113" s="3">
        <f>IF('Rådata - Kapital avskrivning'!D109&lt;&gt;"",'Rådata - Kapital avskrivning'!D109,"")</f>
        <v>101.9</v>
      </c>
      <c r="C113" s="3">
        <f>AVERAGE(B101:B112)</f>
        <v>101.08333333333333</v>
      </c>
      <c r="D113" s="45">
        <f>B113/B112</f>
        <v>0.99901960784313726</v>
      </c>
      <c r="E113" s="82"/>
      <c r="F113" s="82"/>
    </row>
    <row r="114" spans="1:6" x14ac:dyDescent="0.25">
      <c r="A114" s="2" t="s">
        <v>164</v>
      </c>
      <c r="B114" s="3">
        <f>IF('Rådata - Kapital avskrivning'!D110&lt;&gt;"",'Rådata - Kapital avskrivning'!D110,"")</f>
        <v>100.5</v>
      </c>
      <c r="D114" s="45">
        <f t="shared" ref="D114:D121" si="3">B114/B113</f>
        <v>0.98626104023552497</v>
      </c>
      <c r="E114" s="82"/>
    </row>
    <row r="115" spans="1:6" x14ac:dyDescent="0.25">
      <c r="A115" s="2" t="s">
        <v>165</v>
      </c>
      <c r="B115" s="3">
        <f>IF('Rådata - Kapital avskrivning'!D111&lt;&gt;"",'Rådata - Kapital avskrivning'!D111,"")</f>
        <v>102.3</v>
      </c>
      <c r="D115" s="45">
        <f t="shared" si="3"/>
        <v>1.017910447761194</v>
      </c>
      <c r="E115" s="82"/>
    </row>
    <row r="116" spans="1:6" x14ac:dyDescent="0.25">
      <c r="A116" s="2" t="s">
        <v>166</v>
      </c>
      <c r="B116" s="3">
        <f>IF('Rådata - Kapital avskrivning'!D112&lt;&gt;"",'Rådata - Kapital avskrivning'!D112,"")</f>
        <v>101.9</v>
      </c>
      <c r="D116" s="45">
        <f t="shared" si="3"/>
        <v>0.99608993157380266</v>
      </c>
      <c r="E116" s="82"/>
    </row>
    <row r="117" spans="1:6" x14ac:dyDescent="0.25">
      <c r="A117" s="2" t="s">
        <v>167</v>
      </c>
      <c r="B117" s="3">
        <f>IF('Rådata - Kapital avskrivning'!D113&lt;&gt;"",'Rådata - Kapital avskrivning'!D113,"")</f>
        <v>101.9</v>
      </c>
      <c r="D117" s="45">
        <f t="shared" si="3"/>
        <v>1</v>
      </c>
      <c r="E117" s="82"/>
    </row>
    <row r="118" spans="1:6" x14ac:dyDescent="0.25">
      <c r="A118" s="2" t="s">
        <v>168</v>
      </c>
      <c r="B118" s="3">
        <f>IF('Rådata - Kapital avskrivning'!D114&lt;&gt;"",'Rådata - Kapital avskrivning'!D114,"")</f>
        <v>99.8</v>
      </c>
      <c r="D118" s="45">
        <f t="shared" si="3"/>
        <v>0.97939156035328745</v>
      </c>
      <c r="E118" s="82"/>
    </row>
    <row r="119" spans="1:6" x14ac:dyDescent="0.25">
      <c r="A119" s="2" t="s">
        <v>169</v>
      </c>
      <c r="B119" s="3">
        <f>IF('Rådata - Kapital avskrivning'!D115&lt;&gt;"",'Rådata - Kapital avskrivning'!D115,"")</f>
        <v>100.1</v>
      </c>
      <c r="D119" s="45">
        <f t="shared" si="3"/>
        <v>1.003006012024048</v>
      </c>
      <c r="E119" s="82"/>
    </row>
    <row r="120" spans="1:6" x14ac:dyDescent="0.25">
      <c r="A120" s="2" t="s">
        <v>170</v>
      </c>
      <c r="B120" s="3">
        <f>IF('Rådata - Kapital avskrivning'!D116&lt;&gt;"",'Rådata - Kapital avskrivning'!D116,"")</f>
        <v>100.1</v>
      </c>
      <c r="D120" s="45">
        <f t="shared" si="3"/>
        <v>1</v>
      </c>
      <c r="E120" s="82"/>
    </row>
    <row r="121" spans="1:6" x14ac:dyDescent="0.25">
      <c r="A121" s="2" t="s">
        <v>171</v>
      </c>
      <c r="B121" s="3">
        <f>IF('Rådata - Kapital avskrivning'!D117&lt;&gt;"",'Rådata - Kapital avskrivning'!D117,"")</f>
        <v>99.6</v>
      </c>
      <c r="D121" s="45">
        <f t="shared" si="3"/>
        <v>0.99500499500499495</v>
      </c>
      <c r="E121" s="82"/>
    </row>
    <row r="122" spans="1:6" x14ac:dyDescent="0.25">
      <c r="A122" s="2" t="s">
        <v>172</v>
      </c>
      <c r="B122" s="3">
        <f>IF('Rådata - Kapital avskrivning'!D118&lt;&gt;"",'Rådata - Kapital avskrivning'!D118,"")</f>
        <v>99.6</v>
      </c>
      <c r="D122" s="45">
        <f>B122/B121</f>
        <v>1</v>
      </c>
      <c r="E122" s="82"/>
    </row>
    <row r="123" spans="1:6" x14ac:dyDescent="0.25">
      <c r="A123" s="2" t="s">
        <v>173</v>
      </c>
      <c r="B123" s="3">
        <f>IF('Rådata - Kapital avskrivning'!D119&lt;&gt;"",'Rådata - Kapital avskrivning'!D119,"")</f>
        <v>99.2</v>
      </c>
      <c r="D123" s="45" cm="1">
        <f t="array" ref="D123">_xlfn.IFS(B123=0,"",B123&gt;0,(B123/B122))</f>
        <v>0.99598393574297195</v>
      </c>
      <c r="E123" s="82"/>
    </row>
    <row r="124" spans="1:6" x14ac:dyDescent="0.25">
      <c r="A124" s="2" t="s">
        <v>174</v>
      </c>
      <c r="B124" s="3">
        <f>IF('Rådata - Kapital avskrivning'!D120&lt;&gt;"",'Rådata - Kapital avskrivning'!D120,"")</f>
        <v>99.2</v>
      </c>
      <c r="D124" s="45" cm="1">
        <f t="array" ref="D124">_xlfn.IFS(B124=0,"",B124&gt;0,(B124/B123))</f>
        <v>1</v>
      </c>
      <c r="E124" s="82"/>
    </row>
    <row r="125" spans="1:6" x14ac:dyDescent="0.25">
      <c r="A125" s="2" t="s">
        <v>175</v>
      </c>
      <c r="B125" s="3">
        <f>IF('Rådata - Kapital avskrivning'!D121&lt;&gt;"",'Rådata - Kapital avskrivning'!D121,"")</f>
        <v>99.1</v>
      </c>
      <c r="D125" s="45" cm="1">
        <f t="array" ref="D125">_xlfn.IFS(B125=0,"",B125&gt;0,(B125/B124))</f>
        <v>0.99899193548387089</v>
      </c>
      <c r="E125" s="82"/>
    </row>
    <row r="126" spans="1:6" x14ac:dyDescent="0.25">
      <c r="A126" s="2" t="s">
        <v>414</v>
      </c>
      <c r="B126" s="3">
        <f>IF('Rådata - Kapital avskrivning'!D122&lt;&gt;"",'Rådata - Kapital avskrivning'!D122,"")</f>
        <v>99.5</v>
      </c>
      <c r="D126" s="45" cm="1">
        <f t="array" ref="D126">_xlfn.IFS(B126="","",B126&gt;0,(B126/B125))</f>
        <v>1.0040363269424823</v>
      </c>
    </row>
    <row r="127" spans="1:6" x14ac:dyDescent="0.25">
      <c r="A127" s="2" t="s">
        <v>415</v>
      </c>
      <c r="B127" s="3">
        <f>IF('Rådata - Kapital avskrivning'!D123&lt;&gt;"",'Rådata - Kapital avskrivning'!D123,"")</f>
        <v>100.3</v>
      </c>
      <c r="D127" s="45" cm="1">
        <f t="array" ref="D127">_xlfn.IFS(B127="","",B127&gt;0,(B127/B126))</f>
        <v>1.0080402010050251</v>
      </c>
    </row>
    <row r="128" spans="1:6" x14ac:dyDescent="0.25">
      <c r="A128" s="2" t="s">
        <v>416</v>
      </c>
      <c r="B128" s="3">
        <f>IF('Rådata - Kapital avskrivning'!D124&lt;&gt;"",'Rådata - Kapital avskrivning'!D124,"")</f>
        <v>100.1</v>
      </c>
      <c r="D128" s="45" cm="1">
        <f t="array" ref="D128">_xlfn.IFS(B128="","",B128&gt;0,(B128/B127))</f>
        <v>0.9980059820538385</v>
      </c>
    </row>
    <row r="129" spans="1:4" x14ac:dyDescent="0.25">
      <c r="A129" s="2" t="s">
        <v>417</v>
      </c>
      <c r="B129" s="3">
        <f>IF('Rådata - Kapital avskrivning'!D125&lt;&gt;"",'Rådata - Kapital avskrivning'!D125,"")</f>
        <v>100.1</v>
      </c>
      <c r="D129" s="45" cm="1">
        <f t="array" ref="D129">_xlfn.IFS(B129="","",B129&gt;0,(B129/B128))</f>
        <v>1</v>
      </c>
    </row>
    <row r="130" spans="1:4" x14ac:dyDescent="0.25">
      <c r="A130" s="2" t="s">
        <v>418</v>
      </c>
      <c r="B130" s="3">
        <f>IF('Rådata - Kapital avskrivning'!D126&lt;&gt;"",'Rådata - Kapital avskrivning'!D126,"")</f>
        <v>100.1</v>
      </c>
      <c r="D130" s="45" cm="1">
        <f t="array" ref="D130">_xlfn.IFS(B130="","",B130&gt;0,(B130/B129))</f>
        <v>1</v>
      </c>
    </row>
    <row r="131" spans="1:4" x14ac:dyDescent="0.25">
      <c r="A131" s="2" t="s">
        <v>419</v>
      </c>
      <c r="B131" s="3">
        <f>IF('Rådata - Kapital avskrivning'!D127&lt;&gt;"",'Rådata - Kapital avskrivning'!D127,"")</f>
        <v>99.9</v>
      </c>
      <c r="D131" s="45" cm="1">
        <f t="array" ref="D131">_xlfn.IFS(B131="","",B131&gt;0,(B131/B130))</f>
        <v>0.99800199800199807</v>
      </c>
    </row>
    <row r="132" spans="1:4" x14ac:dyDescent="0.25">
      <c r="A132" s="2" t="s">
        <v>420</v>
      </c>
      <c r="B132" s="3">
        <f>IF('Rådata - Kapital avskrivning'!D128&lt;&gt;"",'Rådata - Kapital avskrivning'!D128,"")</f>
        <v>99.9</v>
      </c>
      <c r="D132" s="45" cm="1">
        <f t="array" ref="D132">_xlfn.IFS(B132="","",B132&gt;0,(B132/B131))</f>
        <v>1</v>
      </c>
    </row>
    <row r="133" spans="1:4" x14ac:dyDescent="0.25">
      <c r="A133" s="2" t="s">
        <v>421</v>
      </c>
      <c r="B133" s="3">
        <f>IF('Rådata - Kapital avskrivning'!D129&lt;&gt;"",'Rådata - Kapital avskrivning'!D129,"")</f>
        <v>100</v>
      </c>
      <c r="D133" s="45" cm="1">
        <f t="array" ref="D133">_xlfn.IFS(B133="","",B133&gt;0,(B133/B132))</f>
        <v>1.0010010010010009</v>
      </c>
    </row>
    <row r="134" spans="1:4" x14ac:dyDescent="0.25">
      <c r="A134" s="2" t="s">
        <v>422</v>
      </c>
      <c r="B134" s="3">
        <f>IF('Rådata - Kapital avskrivning'!D130&lt;&gt;"",'Rådata - Kapital avskrivning'!D130,"")</f>
        <v>99.9</v>
      </c>
      <c r="D134" s="45" cm="1">
        <f t="array" ref="D134">_xlfn.IFS(B134="","",B134&gt;0,(B134/B133))</f>
        <v>0.99900000000000011</v>
      </c>
    </row>
    <row r="135" spans="1:4" x14ac:dyDescent="0.25">
      <c r="A135" s="2" t="s">
        <v>343</v>
      </c>
      <c r="B135" s="3">
        <f>IF('Rådata - Kapital avskrivning'!D131&lt;&gt;"",'Rådata - Kapital avskrivning'!D131,"")</f>
        <v>100</v>
      </c>
      <c r="D135" s="45" cm="1">
        <f t="array" ref="D135">_xlfn.IFS(B135="","",B135&gt;0,(B135/B134))</f>
        <v>1.0010010010010009</v>
      </c>
    </row>
    <row r="136" spans="1:4" x14ac:dyDescent="0.25">
      <c r="A136" s="2" t="s">
        <v>344</v>
      </c>
      <c r="B136" s="3">
        <f>IF('Rådata - Kapital avskrivning'!D132&lt;&gt;"",'Rådata - Kapital avskrivning'!D132,"")</f>
        <v>100.1</v>
      </c>
      <c r="D136" s="45" cm="1">
        <f t="array" ref="D136">_xlfn.IFS(B136="","",B136&gt;0,(B136/B135))</f>
        <v>1.0009999999999999</v>
      </c>
    </row>
    <row r="137" spans="1:4" x14ac:dyDescent="0.25">
      <c r="A137" s="2" t="s">
        <v>345</v>
      </c>
      <c r="B137" s="3">
        <f>IF('Rådata - Kapital avskrivning'!D133&lt;&gt;"",'Rådata - Kapital avskrivning'!D133,"")</f>
        <v>100.1</v>
      </c>
      <c r="D137" s="45" cm="1">
        <f t="array" ref="D137">_xlfn.IFS(B137="","",B137&gt;0,(B137/B136))</f>
        <v>1</v>
      </c>
    </row>
    <row r="138" spans="1:4" x14ac:dyDescent="0.25">
      <c r="A138" s="2" t="s">
        <v>423</v>
      </c>
      <c r="B138" s="3">
        <f>IF('Rådata - Kapital avskrivning'!D134&lt;&gt;"",'Rådata - Kapital avskrivning'!D134,"")</f>
        <v>103.6</v>
      </c>
      <c r="D138" s="45" cm="1">
        <f t="array" ref="D138">_xlfn.IFS(B138="","",B138&gt;0,(B138/B137))</f>
        <v>1.034965034965035</v>
      </c>
    </row>
    <row r="139" spans="1:4" x14ac:dyDescent="0.25">
      <c r="A139" s="2" t="s">
        <v>424</v>
      </c>
      <c r="B139" s="3">
        <f>IF('Rådata - Kapital avskrivning'!D135&lt;&gt;"",'Rådata - Kapital avskrivning'!D135,"")</f>
        <v>103.8</v>
      </c>
      <c r="D139" s="45" cm="1">
        <f t="array" ref="D139">_xlfn.IFS(B139="","",B139&gt;0,(B139/B138))</f>
        <v>1.001930501930502</v>
      </c>
    </row>
    <row r="140" spans="1:4" x14ac:dyDescent="0.25">
      <c r="A140" s="2" t="s">
        <v>425</v>
      </c>
      <c r="B140" s="3">
        <f>IF('Rådata - Kapital avskrivning'!D136&lt;&gt;"",'Rådata - Kapital avskrivning'!D136,"")</f>
        <v>103.8</v>
      </c>
      <c r="D140" s="45" cm="1">
        <f t="array" ref="D140">_xlfn.IFS(B140="","",B140&gt;0,(B140/B139))</f>
        <v>1</v>
      </c>
    </row>
    <row r="141" spans="1:4" x14ac:dyDescent="0.25">
      <c r="A141" s="2" t="s">
        <v>426</v>
      </c>
      <c r="B141" s="3">
        <f>IF('Rådata - Kapital avskrivning'!D137&lt;&gt;"",'Rådata - Kapital avskrivning'!D137,"")</f>
        <v>104.3</v>
      </c>
      <c r="D141" s="45" cm="1">
        <f t="array" ref="D141">_xlfn.IFS(B141="","",B141&gt;0,(B141/B140))</f>
        <v>1.0048169556840076</v>
      </c>
    </row>
    <row r="142" spans="1:4" x14ac:dyDescent="0.25">
      <c r="A142" s="2" t="s">
        <v>427</v>
      </c>
      <c r="B142" s="3">
        <f>IF('Rådata - Kapital avskrivning'!D138&lt;&gt;"",'Rådata - Kapital avskrivning'!D138,"")</f>
        <v>104.3</v>
      </c>
      <c r="D142" s="45" cm="1">
        <f t="array" ref="D142">_xlfn.IFS(B142="","",B142&gt;0,(B142/B141))</f>
        <v>1</v>
      </c>
    </row>
    <row r="143" spans="1:4" x14ac:dyDescent="0.25">
      <c r="A143" s="2" t="s">
        <v>428</v>
      </c>
      <c r="B143" s="3">
        <f>IF('Rådata - Kapital avskrivning'!D139&lt;&gt;"",'Rådata - Kapital avskrivning'!D139,"")</f>
        <v>104.3</v>
      </c>
      <c r="D143" s="45" cm="1">
        <f t="array" ref="D143">_xlfn.IFS(B143="","",B143&gt;0,(B143/B142))</f>
        <v>1</v>
      </c>
    </row>
    <row r="144" spans="1:4" x14ac:dyDescent="0.25">
      <c r="A144" s="2" t="s">
        <v>429</v>
      </c>
      <c r="B144" s="3">
        <f>IF('Rådata - Kapital avskrivning'!D140&lt;&gt;"",'Rådata - Kapital avskrivning'!D140,"")</f>
        <v>104.3</v>
      </c>
      <c r="D144" s="45" cm="1">
        <f t="array" ref="D144">_xlfn.IFS(B144="","",B144&gt;0,(B144/B143))</f>
        <v>1</v>
      </c>
    </row>
    <row r="145" spans="1:4" x14ac:dyDescent="0.25">
      <c r="A145" s="2" t="s">
        <v>430</v>
      </c>
      <c r="B145" s="3" t="str">
        <f>IF('Rådata - Kapital avskrivning'!D141&lt;&gt;"",'Rådata - Kapital avskrivning'!D141,"")</f>
        <v/>
      </c>
      <c r="D145" s="45" t="str" cm="1">
        <f t="array" ref="D145">_xlfn.IFS(B145="","",B145&gt;0,(B145/B144))</f>
        <v/>
      </c>
    </row>
    <row r="146" spans="1:4" x14ac:dyDescent="0.25">
      <c r="A146" s="2" t="s">
        <v>431</v>
      </c>
      <c r="B146" s="3" t="str">
        <f>IF('Rådata - Kapital avskrivning'!D142&lt;&gt;"",'Rådata - Kapital avskrivning'!D142,"")</f>
        <v/>
      </c>
      <c r="D146" s="45" t="str" cm="1">
        <f t="array" ref="D146">_xlfn.IFS(B146="","",B146&gt;0,(B146/B145))</f>
        <v/>
      </c>
    </row>
    <row r="147" spans="1:4" x14ac:dyDescent="0.25">
      <c r="A147" s="2" t="s">
        <v>355</v>
      </c>
      <c r="B147" s="3" t="str">
        <f>IF('Rådata - Kapital avskrivning'!D143&lt;&gt;"",'Rådata - Kapital avskrivning'!D143,"")</f>
        <v/>
      </c>
      <c r="D147" s="45" t="str" cm="1">
        <f t="array" ref="D147">_xlfn.IFS(B147="","",B147&gt;0,(B147/B146))</f>
        <v/>
      </c>
    </row>
    <row r="148" spans="1:4" x14ac:dyDescent="0.25">
      <c r="A148" s="2" t="s">
        <v>356</v>
      </c>
      <c r="B148" s="3" t="str">
        <f>IF('Rådata - Kapital avskrivning'!D144&lt;&gt;"",'Rådata - Kapital avskrivning'!D144,"")</f>
        <v/>
      </c>
      <c r="D148" s="45" t="str" cm="1">
        <f t="array" ref="D148">_xlfn.IFS(B148="","",B148&gt;0,(B148/B147))</f>
        <v/>
      </c>
    </row>
    <row r="149" spans="1:4" x14ac:dyDescent="0.25">
      <c r="A149" s="2" t="s">
        <v>357</v>
      </c>
      <c r="B149" s="3" t="str">
        <f>IF('Rådata - Kapital avskrivning'!D145&lt;&gt;"",'Rådata - Kapital avskrivning'!D145,"")</f>
        <v/>
      </c>
      <c r="D149" s="45" t="str" cm="1">
        <f t="array" ref="D149">_xlfn.IFS(B149="","",B149&gt;0,(B149/B148))</f>
        <v/>
      </c>
    </row>
    <row r="150" spans="1:4" x14ac:dyDescent="0.25">
      <c r="B150" s="3" t="str">
        <f>IF('Rådata - Kapital avskrivning'!D158&lt;&gt;"",'Rådata - Kapital avskrivning'!D158,"")</f>
        <v/>
      </c>
    </row>
    <row r="151" spans="1:4" x14ac:dyDescent="0.25">
      <c r="B151" s="3" t="str">
        <f>IF('Rådata - Kapital avskrivning'!D159&lt;&gt;"",'Rådata - Kapital avskrivning'!D159,"")</f>
        <v/>
      </c>
    </row>
    <row r="152" spans="1:4" x14ac:dyDescent="0.25">
      <c r="B152" s="3" t="str">
        <f>IF('Rådata - Kapital avskrivning'!D160&lt;&gt;"",'Rådata - Kapital avskrivning'!D160,"")</f>
        <v/>
      </c>
    </row>
    <row r="153" spans="1:4" x14ac:dyDescent="0.25">
      <c r="B153" s="3" t="str">
        <f>IF('Rådata - Kapital avskrivning'!D161&lt;&gt;"",'Rådata - Kapital avskrivning'!D161,"")</f>
        <v/>
      </c>
    </row>
    <row r="154" spans="1:4" x14ac:dyDescent="0.25">
      <c r="B154" s="3" t="str">
        <f>IF('Rådata - Kapital avskrivning'!D162&lt;&gt;"",'Rådata - Kapital avskrivning'!D162,"")</f>
        <v/>
      </c>
    </row>
    <row r="155" spans="1:4" x14ac:dyDescent="0.25">
      <c r="B155" s="3" t="str">
        <f>IF('Rådata - Kapital avskrivning'!D163&lt;&gt;"",'Rådata - Kapital avskrivning'!D163,"")</f>
        <v/>
      </c>
    </row>
    <row r="156" spans="1:4" x14ac:dyDescent="0.25">
      <c r="B156" s="3" t="str">
        <f>IF('Rådata - Kapital avskrivning'!D164&lt;&gt;"",'Rådata - Kapital avskrivning'!D164,"")</f>
        <v/>
      </c>
    </row>
    <row r="157" spans="1:4" x14ac:dyDescent="0.25">
      <c r="B157" s="3" t="str">
        <f>IF('Rådata - Kapital avskrivning'!D165&lt;&gt;"",'Rådata - Kapital avskrivning'!D165,"")</f>
        <v/>
      </c>
    </row>
    <row r="158" spans="1:4" x14ac:dyDescent="0.25">
      <c r="B158" s="3" t="str">
        <f>IF('Rådata - Kapital avskrivning'!D166&lt;&gt;"",'Rådata - Kapital avskrivning'!D166,"")</f>
        <v/>
      </c>
    </row>
    <row r="159" spans="1:4" x14ac:dyDescent="0.25">
      <c r="B159" s="3" t="str">
        <f>IF('Rådata - Kapital avskrivning'!D167&lt;&gt;"",'Rådata - Kapital avskrivning'!D167,"")</f>
        <v/>
      </c>
    </row>
    <row r="160" spans="1:4" x14ac:dyDescent="0.25">
      <c r="B160" s="3" t="str">
        <f>IF('Rådata - Kapital avskrivning'!D168&lt;&gt;"",'Rådata - Kapital avskrivning'!D168,"")</f>
        <v/>
      </c>
    </row>
  </sheetData>
  <mergeCells count="5">
    <mergeCell ref="A4:C4"/>
    <mergeCell ref="G12:I12"/>
    <mergeCell ref="G11:I11"/>
    <mergeCell ref="G9:J9"/>
    <mergeCell ref="G10:I10"/>
  </mergeCells>
  <phoneticPr fontId="20" type="noConversion"/>
  <hyperlinks>
    <hyperlink ref="A2" r:id="rId1" xr:uid="{F35A566D-C816-4297-A048-4107FAFD34B4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58C43-EF21-474D-95BF-70E522BB24E5}">
  <sheetPr>
    <tabColor rgb="FF00B0F0"/>
  </sheetPr>
  <dimension ref="A1:V206"/>
  <sheetViews>
    <sheetView workbookViewId="0">
      <selection activeCell="B5" sqref="B5"/>
    </sheetView>
  </sheetViews>
  <sheetFormatPr baseColWidth="10" defaultColWidth="11.42578125" defaultRowHeight="15" x14ac:dyDescent="0.25"/>
  <cols>
    <col min="1" max="1" width="13.42578125" customWidth="1"/>
    <col min="2" max="2" width="12.7109375" customWidth="1"/>
    <col min="4" max="4" width="9" customWidth="1"/>
    <col min="6" max="8" width="14.28515625" customWidth="1"/>
    <col min="11" max="11" width="27.28515625" style="1" customWidth="1"/>
    <col min="12" max="12" width="10" customWidth="1"/>
    <col min="13" max="13" width="12.42578125" customWidth="1"/>
    <col min="14" max="22" width="8.5703125" customWidth="1"/>
  </cols>
  <sheetData>
    <row r="1" spans="1:22" ht="18.75" customHeight="1" x14ac:dyDescent="0.25">
      <c r="A1" s="215" t="s">
        <v>182</v>
      </c>
      <c r="B1" s="215"/>
      <c r="C1" s="216" t="s">
        <v>176</v>
      </c>
      <c r="D1" s="216"/>
      <c r="E1" s="216"/>
    </row>
    <row r="2" spans="1:22" x14ac:dyDescent="0.25">
      <c r="A2" s="215"/>
      <c r="B2" s="215"/>
      <c r="C2" s="216"/>
      <c r="D2" s="216"/>
      <c r="E2" s="216"/>
    </row>
    <row r="3" spans="1:22" x14ac:dyDescent="0.25">
      <c r="A3" s="215"/>
      <c r="B3" s="215"/>
      <c r="C3" s="216"/>
      <c r="D3" s="216"/>
      <c r="E3" s="216"/>
    </row>
    <row r="4" spans="1:22" ht="45" customHeight="1" x14ac:dyDescent="0.25">
      <c r="A4" s="63"/>
      <c r="B4" s="218" t="s">
        <v>183</v>
      </c>
      <c r="C4" s="218"/>
      <c r="D4" s="218"/>
      <c r="E4" s="218"/>
    </row>
    <row r="5" spans="1:22" x14ac:dyDescent="0.25">
      <c r="A5" s="7"/>
      <c r="B5" s="9" t="s">
        <v>184</v>
      </c>
      <c r="C5" s="212" t="s">
        <v>185</v>
      </c>
      <c r="D5" s="212"/>
      <c r="E5" s="212"/>
    </row>
    <row r="6" spans="1:22" s="17" customFormat="1" ht="30" customHeight="1" x14ac:dyDescent="0.25">
      <c r="A6" s="16"/>
      <c r="B6" s="16" t="s">
        <v>186</v>
      </c>
      <c r="C6" s="18" t="s">
        <v>187</v>
      </c>
      <c r="D6" s="17" t="s">
        <v>188</v>
      </c>
      <c r="E6" s="17" t="s">
        <v>189</v>
      </c>
      <c r="F6" s="17" t="s">
        <v>190</v>
      </c>
      <c r="G6" s="17" t="s">
        <v>191</v>
      </c>
      <c r="H6" s="17" t="s">
        <v>15</v>
      </c>
    </row>
    <row r="7" spans="1:22" x14ac:dyDescent="0.25">
      <c r="A7" s="16"/>
      <c r="B7" s="16"/>
      <c r="C7" s="10">
        <v>96.6</v>
      </c>
      <c r="D7" s="10">
        <v>2.2000000000000002</v>
      </c>
      <c r="E7" s="17"/>
    </row>
    <row r="8" spans="1:22" x14ac:dyDescent="0.25">
      <c r="A8" s="16"/>
      <c r="B8" s="16"/>
      <c r="C8" s="10">
        <v>97.1</v>
      </c>
      <c r="D8" s="10">
        <v>2.1</v>
      </c>
      <c r="E8" s="17"/>
    </row>
    <row r="9" spans="1:22" x14ac:dyDescent="0.25">
      <c r="A9" s="16"/>
      <c r="B9" s="16"/>
      <c r="C9" s="10">
        <v>97.3</v>
      </c>
      <c r="D9" s="10">
        <v>2</v>
      </c>
      <c r="E9" s="17"/>
    </row>
    <row r="10" spans="1:22" ht="15.75" thickBot="1" x14ac:dyDescent="0.3">
      <c r="A10" s="16"/>
      <c r="B10" s="16"/>
      <c r="C10" s="10">
        <v>97.7</v>
      </c>
      <c r="D10" s="10">
        <v>1.9</v>
      </c>
      <c r="E10" s="17"/>
      <c r="K10" s="36" t="s">
        <v>4</v>
      </c>
      <c r="L10" s="35">
        <v>2015</v>
      </c>
      <c r="M10" s="35">
        <v>2016</v>
      </c>
      <c r="N10" s="35">
        <v>2017</v>
      </c>
      <c r="O10" s="35">
        <v>2018</v>
      </c>
      <c r="P10" s="35">
        <v>2019</v>
      </c>
      <c r="Q10" s="35">
        <v>2020</v>
      </c>
      <c r="R10" s="35">
        <v>2021</v>
      </c>
      <c r="S10" s="35">
        <v>2022</v>
      </c>
      <c r="T10" s="35">
        <v>2023</v>
      </c>
      <c r="U10" s="35">
        <v>2024</v>
      </c>
      <c r="V10" s="35">
        <v>2025</v>
      </c>
    </row>
    <row r="11" spans="1:22" ht="30" x14ac:dyDescent="0.25">
      <c r="A11" s="16"/>
      <c r="B11" s="16"/>
      <c r="C11" s="10">
        <v>97.8</v>
      </c>
      <c r="D11" s="10">
        <v>1.9</v>
      </c>
      <c r="E11" s="17"/>
      <c r="K11" s="47" t="s">
        <v>192</v>
      </c>
      <c r="L11" s="14"/>
      <c r="M11" s="48">
        <v>-6.2365302856928198E-3</v>
      </c>
      <c r="N11" s="48">
        <v>9.7234309388058594E-3</v>
      </c>
      <c r="O11" s="48">
        <v>2.4128229738638201E-3</v>
      </c>
      <c r="P11" s="48">
        <v>1.2791411499588E-2</v>
      </c>
      <c r="Q11" s="48">
        <v>1.45637919236857E-2</v>
      </c>
      <c r="R11" s="48">
        <v>-1.1144493299602499E-2</v>
      </c>
      <c r="S11" s="48">
        <v>-1.9749443514105999E-2</v>
      </c>
      <c r="T11" s="48">
        <f>F126/10</f>
        <v>3.0195387103559464E-2</v>
      </c>
    </row>
    <row r="12" spans="1:22" x14ac:dyDescent="0.25">
      <c r="A12" s="16"/>
      <c r="B12" s="16"/>
      <c r="C12" s="10">
        <v>97.5</v>
      </c>
      <c r="D12" s="10">
        <v>1.9</v>
      </c>
      <c r="E12" s="17"/>
      <c r="K12" s="37" t="s">
        <v>191</v>
      </c>
      <c r="L12">
        <v>1</v>
      </c>
      <c r="M12" s="14">
        <f>1+M11</f>
        <v>0.99376346971430718</v>
      </c>
      <c r="N12" s="14">
        <f t="shared" ref="N12:R12" si="0">1+N11</f>
        <v>1.0097234309388059</v>
      </c>
      <c r="O12" s="14">
        <f t="shared" si="0"/>
        <v>1.0024128229738638</v>
      </c>
      <c r="P12" s="14">
        <f t="shared" si="0"/>
        <v>1.012791411499588</v>
      </c>
      <c r="Q12" s="14">
        <f t="shared" si="0"/>
        <v>1.0145637919236856</v>
      </c>
      <c r="R12" s="14">
        <f t="shared" si="0"/>
        <v>0.98885550670039746</v>
      </c>
      <c r="S12" s="14">
        <f>1+S11</f>
        <v>0.98025055648589399</v>
      </c>
      <c r="T12" s="65">
        <f>1+T11</f>
        <v>1.0301953871035594</v>
      </c>
    </row>
    <row r="13" spans="1:22" ht="15.75" thickBot="1" x14ac:dyDescent="0.3">
      <c r="A13" s="16"/>
      <c r="B13" s="16"/>
      <c r="C13" s="10">
        <v>98.3</v>
      </c>
      <c r="D13" s="10">
        <v>2.2999999999999998</v>
      </c>
      <c r="E13" s="17"/>
      <c r="K13" s="41" t="s">
        <v>15</v>
      </c>
      <c r="L13" s="38"/>
      <c r="M13" s="38">
        <f>M12/L12</f>
        <v>0.99376346971430718</v>
      </c>
      <c r="N13" s="38">
        <f t="shared" ref="N13:R13" si="1">N12/M12</f>
        <v>1.0160601206533453</v>
      </c>
      <c r="O13" s="38">
        <f t="shared" si="1"/>
        <v>0.99275979170044126</v>
      </c>
      <c r="P13" s="38">
        <f t="shared" si="1"/>
        <v>1.0103536071046397</v>
      </c>
      <c r="Q13" s="38">
        <f t="shared" si="1"/>
        <v>1.0017499955113891</v>
      </c>
      <c r="R13" s="38">
        <f t="shared" si="1"/>
        <v>0.97466075033631605</v>
      </c>
      <c r="S13" s="38">
        <f>S12/R12</f>
        <v>0.99129807119827207</v>
      </c>
      <c r="T13" s="38">
        <f>T12/S12</f>
        <v>1.0509510862168883</v>
      </c>
      <c r="U13" s="38"/>
      <c r="V13" s="38"/>
    </row>
    <row r="14" spans="1:22" x14ac:dyDescent="0.25">
      <c r="A14" s="16"/>
      <c r="B14" s="16"/>
      <c r="C14" s="10">
        <v>97.9</v>
      </c>
      <c r="D14" s="10">
        <v>2</v>
      </c>
      <c r="E14" s="17"/>
    </row>
    <row r="15" spans="1:22" x14ac:dyDescent="0.25">
      <c r="A15" s="16"/>
      <c r="B15" s="16"/>
      <c r="C15" s="10">
        <v>98.5</v>
      </c>
      <c r="D15" s="10">
        <v>2.2000000000000002</v>
      </c>
      <c r="E15" s="17"/>
      <c r="K15" s="217" t="s">
        <v>22</v>
      </c>
      <c r="L15" s="217"/>
      <c r="M15" s="217"/>
      <c r="N15" t="s">
        <v>29</v>
      </c>
    </row>
    <row r="16" spans="1:22" x14ac:dyDescent="0.25">
      <c r="A16" s="16"/>
      <c r="B16" s="16"/>
      <c r="C16" s="10">
        <v>98.6</v>
      </c>
      <c r="D16" s="10">
        <v>2.1</v>
      </c>
      <c r="E16" s="17"/>
      <c r="K16" s="210" t="s">
        <v>370</v>
      </c>
      <c r="L16" s="210"/>
      <c r="M16" s="210"/>
      <c r="N16" s="82">
        <f>EXP(LN(1+(E144/E19-1))/((COUNT(E19:E144))-1))-1</f>
        <v>8.2674527509343232E-3</v>
      </c>
      <c r="O16" s="14"/>
      <c r="P16" s="14"/>
      <c r="Q16" s="14"/>
      <c r="R16" s="14"/>
      <c r="S16" s="14"/>
    </row>
    <row r="17" spans="1:15" ht="16.5" customHeight="1" x14ac:dyDescent="0.25">
      <c r="A17" s="16"/>
      <c r="B17" s="16"/>
      <c r="C17" s="10">
        <v>98.6</v>
      </c>
      <c r="D17" s="10">
        <v>2</v>
      </c>
      <c r="E17" s="17"/>
      <c r="K17" s="214" t="s">
        <v>371</v>
      </c>
      <c r="L17" s="214"/>
      <c r="M17" s="214"/>
      <c r="N17" s="82">
        <f>EXP(LN(1+(C145/C19-1))/((COUNT(C19:C145))-1))-1</f>
        <v>2.7183171618854196E-3</v>
      </c>
    </row>
    <row r="18" spans="1:15" x14ac:dyDescent="0.25">
      <c r="A18" s="16"/>
      <c r="B18" s="16"/>
      <c r="C18" s="10">
        <v>98.6</v>
      </c>
      <c r="D18" s="10">
        <v>2.1</v>
      </c>
      <c r="E18" s="17"/>
      <c r="K18" s="214" t="s">
        <v>193</v>
      </c>
      <c r="L18" s="214"/>
      <c r="M18" s="214"/>
      <c r="N18" s="82">
        <f>EXP(LN(1+(B144/B19-1))/((COUNT(B19:B144))-1))-1</f>
        <v>5.3052109144029469E-3</v>
      </c>
    </row>
    <row r="19" spans="1:15" x14ac:dyDescent="0.25">
      <c r="A19" s="9" t="s">
        <v>14</v>
      </c>
      <c r="B19" s="15">
        <f>IF('Rådata - Renter'!E2&lt;&gt;"",'Rådata - Renter'!E2,"")</f>
        <v>3.36</v>
      </c>
      <c r="C19" s="3">
        <f>IF('Rådata - KPI total'!C2&lt;&gt;"",'Rådata - KPI total'!C2,"")</f>
        <v>71.599999999999994</v>
      </c>
      <c r="D19" s="10">
        <v>2.1</v>
      </c>
      <c r="E19" s="14">
        <f>B19-D19</f>
        <v>1.2599999999999998</v>
      </c>
      <c r="F19" s="14"/>
      <c r="G19" s="45">
        <f>(1+(E19/100))</f>
        <v>1.0125999999999999</v>
      </c>
      <c r="H19" s="14">
        <f>G19/G19</f>
        <v>1</v>
      </c>
      <c r="I19" s="120"/>
      <c r="K19" s="1" t="s">
        <v>194</v>
      </c>
      <c r="N19" s="96">
        <f>N18-N17</f>
        <v>2.5868937525175273E-3</v>
      </c>
    </row>
    <row r="20" spans="1:15" x14ac:dyDescent="0.25">
      <c r="A20" s="9" t="s">
        <v>17</v>
      </c>
      <c r="B20" s="15">
        <f>IF('Rådata - Renter'!E3&lt;&gt;"",'Rådata - Renter'!E3,"")</f>
        <v>3.07</v>
      </c>
      <c r="C20" s="3">
        <f>IF('Rådata - KPI total'!C3&lt;&gt;"",'Rådata - KPI total'!C3,"")</f>
        <v>71.8</v>
      </c>
      <c r="D20" s="10">
        <v>1.9</v>
      </c>
      <c r="E20" s="14">
        <f t="shared" ref="E20:E30" si="2">B20-D20</f>
        <v>1.17</v>
      </c>
      <c r="F20" s="14"/>
      <c r="G20" s="45">
        <f>(1+(E20/100))</f>
        <v>1.0117</v>
      </c>
      <c r="H20" s="65">
        <f>G20/G19</f>
        <v>0.99911119889393651</v>
      </c>
      <c r="I20" s="82"/>
      <c r="K20"/>
    </row>
    <row r="21" spans="1:15" x14ac:dyDescent="0.25">
      <c r="A21" s="9" t="s">
        <v>19</v>
      </c>
      <c r="B21" s="15">
        <f>IF('Rådata - Renter'!E4&lt;&gt;"",'Rådata - Renter'!E4,"")</f>
        <v>3.22</v>
      </c>
      <c r="C21" s="3">
        <f>IF('Rådata - KPI total'!C4&lt;&gt;"",'Rådata - KPI total'!C4,"")</f>
        <v>72</v>
      </c>
      <c r="D21" s="10">
        <v>2</v>
      </c>
      <c r="E21" s="14">
        <f t="shared" si="2"/>
        <v>1.2200000000000002</v>
      </c>
      <c r="F21" s="14"/>
      <c r="G21" s="45">
        <f t="shared" ref="G21:G83" si="3">(1+(E21/100))</f>
        <v>1.0122</v>
      </c>
      <c r="H21" s="65">
        <f t="shared" ref="H21:H84" si="4">G21/G20</f>
        <v>1.0004942176534546</v>
      </c>
      <c r="I21" s="82"/>
      <c r="K21"/>
      <c r="L21" s="82"/>
      <c r="M21" s="82"/>
      <c r="N21" s="82"/>
      <c r="O21" s="3"/>
    </row>
    <row r="22" spans="1:15" x14ac:dyDescent="0.25">
      <c r="A22" s="9" t="s">
        <v>21</v>
      </c>
      <c r="B22" s="15">
        <f>IF('Rådata - Renter'!E5&lt;&gt;"",'Rådata - Renter'!E5,"")</f>
        <v>3.37</v>
      </c>
      <c r="C22" s="3">
        <f>IF('Rådata - KPI total'!C5&lt;&gt;"",'Rådata - KPI total'!C5,"")</f>
        <v>72.3</v>
      </c>
      <c r="D22" s="10">
        <v>1.9</v>
      </c>
      <c r="E22" s="14">
        <f t="shared" si="2"/>
        <v>1.4700000000000002</v>
      </c>
      <c r="F22" s="14"/>
      <c r="G22" s="45">
        <f t="shared" si="3"/>
        <v>1.0146999999999999</v>
      </c>
      <c r="H22" s="65">
        <f t="shared" si="4"/>
        <v>1.0024698676150958</v>
      </c>
      <c r="I22" s="82"/>
      <c r="K22"/>
      <c r="L22" s="82"/>
      <c r="M22" s="82"/>
      <c r="N22" s="82"/>
      <c r="O22" s="3"/>
    </row>
    <row r="23" spans="1:15" x14ac:dyDescent="0.25">
      <c r="A23" s="9" t="s">
        <v>24</v>
      </c>
      <c r="B23" s="15">
        <f>IF('Rådata - Renter'!E6&lt;&gt;"",'Rådata - Renter'!E6,"")</f>
        <v>3.07</v>
      </c>
      <c r="C23" s="3">
        <f>IF('Rådata - KPI total'!C6&lt;&gt;"",'Rådata - KPI total'!C6,"")</f>
        <v>72.5</v>
      </c>
      <c r="D23" s="10">
        <v>2</v>
      </c>
      <c r="E23" s="14">
        <f t="shared" si="2"/>
        <v>1.0699999999999998</v>
      </c>
      <c r="F23" s="14"/>
      <c r="G23" s="45">
        <f t="shared" si="3"/>
        <v>1.0106999999999999</v>
      </c>
      <c r="H23" s="65">
        <f t="shared" si="4"/>
        <v>0.99605794816201831</v>
      </c>
      <c r="I23" s="82"/>
      <c r="K23"/>
      <c r="L23" s="82"/>
      <c r="M23" s="82"/>
      <c r="N23" s="82"/>
      <c r="O23" s="3"/>
    </row>
    <row r="24" spans="1:15" x14ac:dyDescent="0.25">
      <c r="A24" s="9" t="s">
        <v>27</v>
      </c>
      <c r="B24" s="15">
        <f>IF('Rådata - Renter'!E7&lt;&gt;"",'Rådata - Renter'!E7,"")</f>
        <v>3.17</v>
      </c>
      <c r="C24" s="3">
        <f>IF('Rådata - KPI total'!C7&lt;&gt;"",'Rådata - KPI total'!C7,"")</f>
        <v>72.7</v>
      </c>
      <c r="D24" s="10">
        <v>2.7</v>
      </c>
      <c r="E24" s="14">
        <f t="shared" si="2"/>
        <v>0.46999999999999975</v>
      </c>
      <c r="F24" s="14"/>
      <c r="G24" s="45">
        <f t="shared" si="3"/>
        <v>1.0046999999999999</v>
      </c>
      <c r="H24" s="65">
        <f t="shared" si="4"/>
        <v>0.99406352033244283</v>
      </c>
      <c r="I24" s="82"/>
      <c r="K24"/>
      <c r="L24" s="82"/>
      <c r="M24" s="82"/>
      <c r="N24" s="82"/>
    </row>
    <row r="25" spans="1:15" x14ac:dyDescent="0.25">
      <c r="A25" s="9" t="s">
        <v>31</v>
      </c>
      <c r="B25" s="15">
        <f>IF('Rådata - Renter'!E8&lt;&gt;"",'Rådata - Renter'!E8,"")</f>
        <v>3.07</v>
      </c>
      <c r="C25" s="3">
        <f>IF('Rådata - KPI total'!C8&lt;&gt;"",'Rådata - KPI total'!C8,"")</f>
        <v>72.7</v>
      </c>
      <c r="D25" s="10">
        <v>1.8</v>
      </c>
      <c r="E25" s="14">
        <f t="shared" si="2"/>
        <v>1.2699999999999998</v>
      </c>
      <c r="F25" s="14"/>
      <c r="G25" s="45">
        <f t="shared" si="3"/>
        <v>1.0126999999999999</v>
      </c>
      <c r="H25" s="65">
        <f t="shared" si="4"/>
        <v>1.0079625758933015</v>
      </c>
      <c r="I25" s="82"/>
      <c r="K25"/>
      <c r="L25" s="82"/>
      <c r="M25" s="82"/>
      <c r="N25" s="82"/>
    </row>
    <row r="26" spans="1:15" x14ac:dyDescent="0.25">
      <c r="A26" s="9" t="s">
        <v>34</v>
      </c>
      <c r="B26" s="15">
        <f>IF('Rådata - Renter'!E9&lt;&gt;"",'Rådata - Renter'!E9,"")</f>
        <v>2.71</v>
      </c>
      <c r="C26" s="3">
        <f>IF('Rådata - KPI total'!C9&lt;&gt;"",'Rådata - KPI total'!C9,"")</f>
        <v>72.5</v>
      </c>
      <c r="D26" s="10">
        <v>2</v>
      </c>
      <c r="E26" s="14">
        <f t="shared" si="2"/>
        <v>0.71</v>
      </c>
      <c r="F26" s="14"/>
      <c r="G26" s="45">
        <f t="shared" si="3"/>
        <v>1.0071000000000001</v>
      </c>
      <c r="H26" s="65">
        <f t="shared" si="4"/>
        <v>0.99447022810309094</v>
      </c>
      <c r="I26" s="82"/>
      <c r="K26"/>
      <c r="L26" s="82"/>
      <c r="M26" s="82"/>
      <c r="N26" s="82"/>
    </row>
    <row r="27" spans="1:15" x14ac:dyDescent="0.25">
      <c r="A27" s="9" t="s">
        <v>37</v>
      </c>
      <c r="B27" s="15">
        <f>IF('Rådata - Renter'!E10&lt;&gt;"",'Rådata - Renter'!E10,"")</f>
        <v>2.78</v>
      </c>
      <c r="C27" s="3">
        <f>IF('Rådata - KPI total'!C10&lt;&gt;"",'Rådata - KPI total'!C10,"")</f>
        <v>73</v>
      </c>
      <c r="D27" s="10">
        <v>2.1</v>
      </c>
      <c r="E27" s="14">
        <f t="shared" si="2"/>
        <v>0.67999999999999972</v>
      </c>
      <c r="F27" s="14"/>
      <c r="G27" s="45">
        <f t="shared" si="3"/>
        <v>1.0067999999999999</v>
      </c>
      <c r="H27" s="65">
        <f t="shared" si="4"/>
        <v>0.99970211498361616</v>
      </c>
      <c r="I27" s="82"/>
      <c r="K27"/>
      <c r="L27" s="82"/>
      <c r="M27" s="82"/>
      <c r="N27" s="82"/>
    </row>
    <row r="28" spans="1:15" x14ac:dyDescent="0.25">
      <c r="A28" s="9" t="s">
        <v>39</v>
      </c>
      <c r="B28" s="15">
        <f>IF('Rådata - Renter'!E11&lt;&gt;"",'Rådata - Renter'!E11,"")</f>
        <v>2.72</v>
      </c>
      <c r="C28" s="3">
        <f>IF('Rådata - KPI total'!C11&lt;&gt;"",'Rådata - KPI total'!C11,"")</f>
        <v>73.3</v>
      </c>
      <c r="D28" s="10">
        <v>2.4</v>
      </c>
      <c r="E28" s="14">
        <f t="shared" si="2"/>
        <v>0.32000000000000028</v>
      </c>
      <c r="F28" s="14"/>
      <c r="G28" s="45">
        <f t="shared" si="3"/>
        <v>1.0032000000000001</v>
      </c>
      <c r="H28" s="65">
        <f t="shared" si="4"/>
        <v>0.99642431466031012</v>
      </c>
      <c r="I28" s="82"/>
      <c r="K28"/>
      <c r="L28" s="82"/>
      <c r="M28" s="82"/>
      <c r="N28" s="82"/>
    </row>
    <row r="29" spans="1:15" x14ac:dyDescent="0.25">
      <c r="A29" s="9" t="s">
        <v>41</v>
      </c>
      <c r="B29" s="15">
        <f>IF('Rådata - Renter'!E12&lt;&gt;"",'Rådata - Renter'!E12,"")</f>
        <v>2.7</v>
      </c>
      <c r="C29" s="3">
        <f>IF('Rådata - KPI total'!C12&lt;&gt;"",'Rådata - KPI total'!C12,"")</f>
        <v>73.599999999999994</v>
      </c>
      <c r="D29" s="10">
        <v>2.7</v>
      </c>
      <c r="E29" s="14">
        <f t="shared" si="2"/>
        <v>0</v>
      </c>
      <c r="F29" s="14"/>
      <c r="G29" s="45">
        <f t="shared" si="3"/>
        <v>1</v>
      </c>
      <c r="H29" s="65">
        <f t="shared" si="4"/>
        <v>0.99681020733652304</v>
      </c>
      <c r="I29" s="82"/>
      <c r="K29"/>
      <c r="L29" s="82"/>
      <c r="M29" s="82"/>
      <c r="N29" s="82"/>
    </row>
    <row r="30" spans="1:15" x14ac:dyDescent="0.25">
      <c r="A30" s="9" t="s">
        <v>43</v>
      </c>
      <c r="B30" s="15">
        <f>IF('Rådata - Renter'!E13&lt;&gt;"",'Rådata - Renter'!E13,"")</f>
        <v>2.83</v>
      </c>
      <c r="C30" s="3">
        <f>IF('Rådata - KPI total'!C13&lt;&gt;"",'Rådata - KPI total'!C13,"")</f>
        <v>73.3</v>
      </c>
      <c r="D30" s="10">
        <v>2.2999999999999998</v>
      </c>
      <c r="E30" s="14">
        <f t="shared" si="2"/>
        <v>0.53000000000000025</v>
      </c>
      <c r="F30" s="14">
        <f>AVERAGE(E19:E30)</f>
        <v>0.84749999999999981</v>
      </c>
      <c r="G30" s="45">
        <f t="shared" si="3"/>
        <v>1.0053000000000001</v>
      </c>
      <c r="H30" s="65">
        <f t="shared" si="4"/>
        <v>1.0053000000000001</v>
      </c>
      <c r="I30" s="82"/>
      <c r="K30"/>
      <c r="L30" s="82"/>
      <c r="M30" s="82"/>
      <c r="N30" s="82"/>
    </row>
    <row r="31" spans="1:15" x14ac:dyDescent="0.25">
      <c r="A31" s="9" t="s">
        <v>45</v>
      </c>
      <c r="B31" s="15">
        <f>IF('Rådata - Renter'!E14&lt;&gt;"",'Rådata - Renter'!E14,"")</f>
        <v>2.81</v>
      </c>
      <c r="C31" s="3">
        <f>IF('Rådata - KPI total'!C14&lt;&gt;"",'Rådata - KPI total'!C14,"")</f>
        <v>73.7</v>
      </c>
      <c r="D31" s="3">
        <f>((C31-C19)/C19)*100</f>
        <v>2.9329608938547609</v>
      </c>
      <c r="E31" s="14">
        <f t="shared" ref="E31:E62" si="5">B31-D31</f>
        <v>-0.12296089385476083</v>
      </c>
      <c r="F31" s="14"/>
      <c r="G31" s="45">
        <f t="shared" si="3"/>
        <v>0.99877039106145238</v>
      </c>
      <c r="H31" s="65">
        <f t="shared" si="4"/>
        <v>0.99350481553909509</v>
      </c>
      <c r="I31" s="82"/>
      <c r="K31"/>
      <c r="L31" s="82"/>
      <c r="M31" s="82"/>
      <c r="N31" s="3"/>
    </row>
    <row r="32" spans="1:15" x14ac:dyDescent="0.25">
      <c r="A32" s="9" t="s">
        <v>47</v>
      </c>
      <c r="B32" s="15">
        <f>IF('Rådata - Renter'!E15&lt;&gt;"",'Rådata - Renter'!E15,"")</f>
        <v>2.8</v>
      </c>
      <c r="C32" s="3">
        <f>IF('Rådata - KPI total'!C15&lt;&gt;"",'Rådata - KPI total'!C15,"")</f>
        <v>74.099999999999994</v>
      </c>
      <c r="D32" s="3">
        <f t="shared" ref="D32:D95" si="6">((C32-C20)/C20)*100</f>
        <v>3.2033426183843972</v>
      </c>
      <c r="E32" s="14">
        <f t="shared" si="5"/>
        <v>-0.40334261838439733</v>
      </c>
      <c r="F32" s="14"/>
      <c r="G32" s="45">
        <f t="shared" si="3"/>
        <v>0.99596657381615605</v>
      </c>
      <c r="H32" s="65">
        <f t="shared" si="4"/>
        <v>0.99719273091153959</v>
      </c>
      <c r="I32" s="82"/>
      <c r="K32"/>
      <c r="L32" s="82"/>
      <c r="M32" s="82"/>
      <c r="N32" s="3"/>
    </row>
    <row r="33" spans="1:15" x14ac:dyDescent="0.25">
      <c r="A33" s="9" t="s">
        <v>49</v>
      </c>
      <c r="B33" s="15">
        <f>IF('Rådata - Renter'!E16&lt;&gt;"",'Rådata - Renter'!E16,"")</f>
        <v>3.01</v>
      </c>
      <c r="C33" s="3">
        <f>IF('Rådata - KPI total'!C16&lt;&gt;"",'Rådata - KPI total'!C16,"")</f>
        <v>74.400000000000006</v>
      </c>
      <c r="D33" s="3">
        <f t="shared" si="6"/>
        <v>3.333333333333341</v>
      </c>
      <c r="E33" s="14">
        <f t="shared" si="5"/>
        <v>-0.32333333333334124</v>
      </c>
      <c r="F33" s="14"/>
      <c r="G33" s="45">
        <f t="shared" si="3"/>
        <v>0.99676666666666658</v>
      </c>
      <c r="H33" s="65">
        <f t="shared" si="4"/>
        <v>1.0008033330350083</v>
      </c>
      <c r="I33" s="82"/>
      <c r="K33"/>
    </row>
    <row r="34" spans="1:15" x14ac:dyDescent="0.25">
      <c r="A34" s="9" t="s">
        <v>51</v>
      </c>
      <c r="B34" s="15">
        <f>IF('Rådata - Renter'!E17&lt;&gt;"",'Rådata - Renter'!E17,"")</f>
        <v>2.97</v>
      </c>
      <c r="C34" s="3">
        <f>IF('Rådata - KPI total'!C17&lt;&gt;"",'Rådata - KPI total'!C17,"")</f>
        <v>74.7</v>
      </c>
      <c r="D34" s="3">
        <f t="shared" si="6"/>
        <v>3.3195020746888049</v>
      </c>
      <c r="E34" s="14">
        <f t="shared" si="5"/>
        <v>-0.34950207468880468</v>
      </c>
      <c r="F34" s="14"/>
      <c r="G34" s="45">
        <f t="shared" si="3"/>
        <v>0.99650497925311199</v>
      </c>
      <c r="H34" s="65">
        <f t="shared" si="4"/>
        <v>0.9997374637191373</v>
      </c>
      <c r="I34" s="82"/>
    </row>
    <row r="35" spans="1:15" x14ac:dyDescent="0.25">
      <c r="A35" s="9" t="s">
        <v>53</v>
      </c>
      <c r="B35" s="15">
        <f>IF('Rådata - Renter'!E18&lt;&gt;"",'Rådata - Renter'!E18,"")</f>
        <v>2.84</v>
      </c>
      <c r="C35" s="3">
        <f>IF('Rådata - KPI total'!C18&lt;&gt;"",'Rådata - KPI total'!C18,"")</f>
        <v>74.900000000000006</v>
      </c>
      <c r="D35" s="3">
        <f t="shared" si="6"/>
        <v>3.3103448275862144</v>
      </c>
      <c r="E35" s="14">
        <f t="shared" si="5"/>
        <v>-0.47034482758621454</v>
      </c>
      <c r="F35" s="14"/>
      <c r="G35" s="45">
        <f t="shared" si="3"/>
        <v>0.99529655172413789</v>
      </c>
      <c r="H35" s="65">
        <f t="shared" si="4"/>
        <v>0.99878733417882182</v>
      </c>
      <c r="I35" s="82"/>
      <c r="K35"/>
      <c r="L35" s="65"/>
      <c r="M35" s="65"/>
      <c r="N35" s="65"/>
      <c r="O35" s="65"/>
    </row>
    <row r="36" spans="1:15" x14ac:dyDescent="0.25">
      <c r="A36" s="9" t="s">
        <v>55</v>
      </c>
      <c r="B36" s="15">
        <f>IF('Rådata - Renter'!E19&lt;&gt;"",'Rådata - Renter'!E19,"")</f>
        <v>2.95</v>
      </c>
      <c r="C36" s="3">
        <f>IF('Rådata - KPI total'!C19&lt;&gt;"",'Rådata - KPI total'!C19,"")</f>
        <v>75.400000000000006</v>
      </c>
      <c r="D36" s="3">
        <f t="shared" si="6"/>
        <v>3.7138927097661658</v>
      </c>
      <c r="E36" s="14">
        <f t="shared" si="5"/>
        <v>-0.76389270976616563</v>
      </c>
      <c r="F36" s="14"/>
      <c r="G36" s="45">
        <f t="shared" si="3"/>
        <v>0.99236107290233833</v>
      </c>
      <c r="H36" s="65">
        <f t="shared" si="4"/>
        <v>0.99705064905860019</v>
      </c>
      <c r="I36" s="82"/>
      <c r="K36"/>
      <c r="L36" s="65"/>
      <c r="M36" s="65"/>
      <c r="N36" s="65"/>
      <c r="O36" s="65"/>
    </row>
    <row r="37" spans="1:15" x14ac:dyDescent="0.25">
      <c r="A37" s="9" t="s">
        <v>57</v>
      </c>
      <c r="B37" s="15">
        <f>IF('Rådata - Renter'!E20&lt;&gt;"",'Rådata - Renter'!E20,"")</f>
        <v>2.84</v>
      </c>
      <c r="C37" s="3">
        <f>IF('Rådata - KPI total'!C20&lt;&gt;"",'Rådata - KPI total'!C20,"")</f>
        <v>75.900000000000006</v>
      </c>
      <c r="D37" s="3">
        <f t="shared" si="6"/>
        <v>4.4016506189821216</v>
      </c>
      <c r="E37" s="14">
        <f t="shared" si="5"/>
        <v>-1.5616506189821218</v>
      </c>
      <c r="F37" s="14"/>
      <c r="G37" s="45">
        <f t="shared" si="3"/>
        <v>0.98438349381017876</v>
      </c>
      <c r="H37" s="65">
        <f t="shared" si="4"/>
        <v>0.99196101166198736</v>
      </c>
      <c r="I37" s="82"/>
      <c r="K37"/>
      <c r="L37" s="65"/>
      <c r="M37" s="65"/>
      <c r="N37" s="65"/>
      <c r="O37" s="65"/>
    </row>
    <row r="38" spans="1:15" x14ac:dyDescent="0.25">
      <c r="A38" s="9" t="s">
        <v>59</v>
      </c>
      <c r="B38" s="15">
        <f>IF('Rådata - Renter'!E21&lt;&gt;"",'Rådata - Renter'!E21,"")</f>
        <v>2.8</v>
      </c>
      <c r="C38" s="3">
        <f>IF('Rådata - KPI total'!C21&lt;&gt;"",'Rådata - KPI total'!C21,"")</f>
        <v>75.400000000000006</v>
      </c>
      <c r="D38" s="3">
        <f t="shared" si="6"/>
        <v>4.000000000000008</v>
      </c>
      <c r="E38" s="14">
        <f t="shared" si="5"/>
        <v>-1.2000000000000082</v>
      </c>
      <c r="F38" s="14"/>
      <c r="G38" s="45">
        <f t="shared" si="3"/>
        <v>0.98799999999999988</v>
      </c>
      <c r="H38" s="65">
        <f t="shared" si="4"/>
        <v>1.003673879349422</v>
      </c>
      <c r="I38" s="82"/>
      <c r="K38"/>
      <c r="L38" s="65"/>
      <c r="M38" s="65"/>
      <c r="N38" s="65"/>
      <c r="O38" s="65"/>
    </row>
    <row r="39" spans="1:15" x14ac:dyDescent="0.25">
      <c r="A39" s="9" t="s">
        <v>61</v>
      </c>
      <c r="B39" s="15">
        <f>IF('Rådata - Renter'!E22&lt;&gt;"",'Rådata - Renter'!E22,"")</f>
        <v>3.03</v>
      </c>
      <c r="C39" s="3">
        <f>IF('Rådata - KPI total'!C22&lt;&gt;"",'Rådata - KPI total'!C22,"")</f>
        <v>75.7</v>
      </c>
      <c r="D39" s="3">
        <f t="shared" si="6"/>
        <v>3.6986301369863055</v>
      </c>
      <c r="E39" s="14">
        <f t="shared" si="5"/>
        <v>-0.66863013698630569</v>
      </c>
      <c r="F39" s="14"/>
      <c r="G39" s="45">
        <f t="shared" si="3"/>
        <v>0.99331369863013697</v>
      </c>
      <c r="H39" s="65">
        <f t="shared" si="4"/>
        <v>1.0053782374798959</v>
      </c>
      <c r="I39" s="82"/>
      <c r="K39"/>
      <c r="L39" s="65"/>
      <c r="M39" s="65"/>
      <c r="N39" s="65"/>
      <c r="O39" s="65"/>
    </row>
    <row r="40" spans="1:15" x14ac:dyDescent="0.25">
      <c r="A40" s="9" t="s">
        <v>63</v>
      </c>
      <c r="B40" s="15">
        <f>IF('Rådata - Renter'!E23&lt;&gt;"",'Rådata - Renter'!E23,"")</f>
        <v>3.05</v>
      </c>
      <c r="C40" s="3">
        <f>IF('Rådata - KPI total'!C23&lt;&gt;"",'Rådata - KPI total'!C23,"")</f>
        <v>76</v>
      </c>
      <c r="D40" s="3">
        <f t="shared" si="6"/>
        <v>3.6834924965893627</v>
      </c>
      <c r="E40" s="14">
        <f t="shared" si="5"/>
        <v>-0.63349249658936291</v>
      </c>
      <c r="F40" s="14"/>
      <c r="G40" s="45">
        <f t="shared" si="3"/>
        <v>0.99366507503410639</v>
      </c>
      <c r="H40" s="65">
        <f t="shared" si="4"/>
        <v>1.0003537416270953</v>
      </c>
      <c r="I40" s="82"/>
      <c r="K40"/>
      <c r="L40" s="65"/>
      <c r="M40" s="65"/>
      <c r="N40" s="65"/>
      <c r="O40" s="65"/>
    </row>
    <row r="41" spans="1:15" x14ac:dyDescent="0.25">
      <c r="A41" s="9" t="s">
        <v>65</v>
      </c>
      <c r="B41" s="15">
        <f>IF('Rådata - Renter'!E24&lt;&gt;"",'Rådata - Renter'!E24,"")</f>
        <v>2.91</v>
      </c>
      <c r="C41" s="3">
        <f>IF('Rådata - KPI total'!C24&lt;&gt;"",'Rådata - KPI total'!C24,"")</f>
        <v>76.2</v>
      </c>
      <c r="D41" s="3">
        <f t="shared" si="6"/>
        <v>3.5326086956521854</v>
      </c>
      <c r="E41" s="14">
        <f t="shared" si="5"/>
        <v>-0.62260869565218524</v>
      </c>
      <c r="F41" s="14"/>
      <c r="G41" s="45">
        <f t="shared" si="3"/>
        <v>0.99377391304347817</v>
      </c>
      <c r="H41" s="65">
        <f t="shared" si="4"/>
        <v>1.0001095318856488</v>
      </c>
      <c r="I41" s="82"/>
      <c r="K41"/>
      <c r="L41" s="65"/>
      <c r="M41" s="65"/>
      <c r="N41" s="65"/>
      <c r="O41" s="65"/>
    </row>
    <row r="42" spans="1:15" x14ac:dyDescent="0.25">
      <c r="A42" s="9" t="s">
        <v>67</v>
      </c>
      <c r="B42" s="15">
        <f>IF('Rådata - Renter'!E25&lt;&gt;"",'Rådata - Renter'!E25,"")</f>
        <v>3.09</v>
      </c>
      <c r="C42" s="3">
        <f>IF('Rådata - KPI total'!C25&lt;&gt;"",'Rådata - KPI total'!C25,"")</f>
        <v>75.8</v>
      </c>
      <c r="D42" s="3">
        <f t="shared" si="6"/>
        <v>3.4106412005457027</v>
      </c>
      <c r="E42" s="14">
        <f t="shared" si="5"/>
        <v>-0.32064120054570289</v>
      </c>
      <c r="F42" s="14">
        <f>AVERAGE(E31:E42)</f>
        <v>-0.62003330053078087</v>
      </c>
      <c r="G42" s="45">
        <f t="shared" si="3"/>
        <v>0.99679358799454298</v>
      </c>
      <c r="H42" s="65">
        <f t="shared" si="4"/>
        <v>1.0030385934984114</v>
      </c>
      <c r="I42" s="82"/>
      <c r="K42"/>
      <c r="L42" s="65"/>
      <c r="M42" s="65"/>
      <c r="N42" s="65"/>
      <c r="O42" s="65"/>
    </row>
    <row r="43" spans="1:15" x14ac:dyDescent="0.25">
      <c r="A43" s="9" t="s">
        <v>69</v>
      </c>
      <c r="B43" s="15">
        <f>IF('Rådata - Renter'!E26&lt;&gt;"",'Rådata - Renter'!E26,"")</f>
        <v>3.02</v>
      </c>
      <c r="C43" s="3">
        <f>IF('Rådata - KPI total'!C26&lt;&gt;"",'Rådata - KPI total'!C26,"")</f>
        <v>75.7</v>
      </c>
      <c r="D43" s="3">
        <f t="shared" si="6"/>
        <v>2.7137042062415193</v>
      </c>
      <c r="E43" s="14">
        <f t="shared" si="5"/>
        <v>0.30629579375848071</v>
      </c>
      <c r="F43" s="14"/>
      <c r="G43" s="45">
        <f t="shared" si="3"/>
        <v>1.0030629579375847</v>
      </c>
      <c r="H43" s="65">
        <f t="shared" si="4"/>
        <v>1.0062895367893117</v>
      </c>
      <c r="I43" s="82"/>
      <c r="K43"/>
      <c r="L43" s="65"/>
      <c r="M43" s="65"/>
      <c r="N43" s="65"/>
      <c r="O43" s="65"/>
    </row>
    <row r="44" spans="1:15" x14ac:dyDescent="0.25">
      <c r="A44" s="9" t="s">
        <v>71</v>
      </c>
      <c r="B44" s="15">
        <f>IF('Rådata - Renter'!E27&lt;&gt;"",'Rådata - Renter'!E27,"")</f>
        <v>2.83</v>
      </c>
      <c r="C44" s="3">
        <f>IF('Rådata - KPI total'!C27&lt;&gt;"",'Rådata - KPI total'!C27,"")</f>
        <v>76</v>
      </c>
      <c r="D44" s="3">
        <f t="shared" si="6"/>
        <v>2.5641025641025719</v>
      </c>
      <c r="E44" s="14">
        <f t="shared" si="5"/>
        <v>0.2658974358974282</v>
      </c>
      <c r="F44" s="14"/>
      <c r="G44" s="45">
        <f t="shared" si="3"/>
        <v>1.0026589743589742</v>
      </c>
      <c r="H44" s="65">
        <f t="shared" si="4"/>
        <v>0.99959725002761424</v>
      </c>
      <c r="I44" s="82"/>
      <c r="K44"/>
      <c r="L44" s="65"/>
      <c r="M44" s="65"/>
      <c r="N44" s="65"/>
      <c r="O44" s="65"/>
    </row>
    <row r="45" spans="1:15" x14ac:dyDescent="0.25">
      <c r="A45" s="9" t="s">
        <v>73</v>
      </c>
      <c r="B45" s="15">
        <f>IF('Rådata - Renter'!E28&lt;&gt;"",'Rådata - Renter'!E28,"")</f>
        <v>3.03</v>
      </c>
      <c r="C45" s="3">
        <f>IF('Rådata - KPI total'!C28&lt;&gt;"",'Rådata - KPI total'!C28,"")</f>
        <v>76.3</v>
      </c>
      <c r="D45" s="3">
        <f t="shared" si="6"/>
        <v>2.5537634408602035</v>
      </c>
      <c r="E45" s="14">
        <f t="shared" si="5"/>
        <v>0.47623655913979634</v>
      </c>
      <c r="F45" s="14"/>
      <c r="G45" s="45">
        <f t="shared" si="3"/>
        <v>1.004762365591398</v>
      </c>
      <c r="H45" s="65">
        <f t="shared" si="4"/>
        <v>1.0020978132009126</v>
      </c>
      <c r="I45" s="82"/>
      <c r="K45"/>
      <c r="L45" s="65"/>
      <c r="M45" s="65"/>
      <c r="N45" s="65"/>
      <c r="O45" s="65"/>
    </row>
    <row r="46" spans="1:15" x14ac:dyDescent="0.25">
      <c r="A46" s="9" t="s">
        <v>75</v>
      </c>
      <c r="B46" s="15">
        <f>IF('Rådata - Renter'!E29&lt;&gt;"",'Rådata - Renter'!E29,"")</f>
        <v>3.05</v>
      </c>
      <c r="C46" s="3">
        <f>IF('Rådata - KPI total'!C29&lt;&gt;"",'Rådata - KPI total'!C29,"")</f>
        <v>76.400000000000006</v>
      </c>
      <c r="D46" s="3">
        <f t="shared" si="6"/>
        <v>2.2757697456492676</v>
      </c>
      <c r="E46" s="14">
        <f t="shared" si="5"/>
        <v>0.77423025435073223</v>
      </c>
      <c r="F46" s="14"/>
      <c r="G46" s="45">
        <f t="shared" si="3"/>
        <v>1.0077423025435073</v>
      </c>
      <c r="H46" s="65">
        <f t="shared" si="4"/>
        <v>1.0029658126679091</v>
      </c>
      <c r="I46" s="82"/>
      <c r="K46"/>
      <c r="L46" s="65"/>
      <c r="M46" s="65"/>
      <c r="N46" s="65"/>
      <c r="O46" s="65"/>
    </row>
    <row r="47" spans="1:15" x14ac:dyDescent="0.25">
      <c r="A47" s="9" t="s">
        <v>77</v>
      </c>
      <c r="B47" s="15">
        <f>IF('Rådata - Renter'!E30&lt;&gt;"",'Rådata - Renter'!E30,"")</f>
        <v>2.74</v>
      </c>
      <c r="C47" s="3">
        <f>IF('Rådata - KPI total'!C30&lt;&gt;"",'Rådata - KPI total'!C30,"")</f>
        <v>76.599999999999994</v>
      </c>
      <c r="D47" s="3">
        <f t="shared" si="6"/>
        <v>2.269692923898516</v>
      </c>
      <c r="E47" s="14">
        <f t="shared" si="5"/>
        <v>0.47030707610148426</v>
      </c>
      <c r="F47" s="14"/>
      <c r="G47" s="45">
        <f t="shared" si="3"/>
        <v>1.0047030707610149</v>
      </c>
      <c r="H47" s="65">
        <f t="shared" si="4"/>
        <v>0.99698411808770815</v>
      </c>
      <c r="I47" s="82"/>
    </row>
    <row r="48" spans="1:15" x14ac:dyDescent="0.25">
      <c r="A48" s="9" t="s">
        <v>79</v>
      </c>
      <c r="B48" s="15">
        <f>IF('Rådata - Renter'!E31&lt;&gt;"",'Rådata - Renter'!E31,"")</f>
        <v>2.84</v>
      </c>
      <c r="C48" s="3">
        <f>IF('Rådata - KPI total'!C31&lt;&gt;"",'Rådata - KPI total'!C31,"")</f>
        <v>76.900000000000006</v>
      </c>
      <c r="D48" s="3">
        <f t="shared" si="6"/>
        <v>1.989389920424403</v>
      </c>
      <c r="E48" s="14">
        <f t="shared" si="5"/>
        <v>0.85061007957559687</v>
      </c>
      <c r="F48" s="14"/>
      <c r="G48" s="45">
        <f t="shared" si="3"/>
        <v>1.0085061007957559</v>
      </c>
      <c r="H48" s="65">
        <f t="shared" si="4"/>
        <v>1.0037852278403612</v>
      </c>
      <c r="I48" s="82"/>
    </row>
    <row r="49" spans="1:12" x14ac:dyDescent="0.25">
      <c r="A49" s="9" t="s">
        <v>81</v>
      </c>
      <c r="B49" s="15">
        <f>IF('Rådata - Renter'!E32&lt;&gt;"",'Rådata - Renter'!E32,"")</f>
        <v>2.78</v>
      </c>
      <c r="C49" s="3">
        <f>IF('Rådata - KPI total'!C32&lt;&gt;"",'Rådata - KPI total'!C32,"")</f>
        <v>77.099999999999994</v>
      </c>
      <c r="D49" s="3">
        <f t="shared" si="6"/>
        <v>1.5810276679841746</v>
      </c>
      <c r="E49" s="14">
        <f t="shared" si="5"/>
        <v>1.1989723320158252</v>
      </c>
      <c r="F49" s="14"/>
      <c r="G49" s="45">
        <f t="shared" si="3"/>
        <v>1.0119897233201582</v>
      </c>
      <c r="H49" s="65">
        <f t="shared" si="4"/>
        <v>1.003454240407325</v>
      </c>
      <c r="I49" s="82"/>
    </row>
    <row r="50" spans="1:12" x14ac:dyDescent="0.25">
      <c r="A50" s="9" t="s">
        <v>83</v>
      </c>
      <c r="B50" s="15">
        <f>IF('Rådata - Renter'!E33&lt;&gt;"",'Rådata - Renter'!E33,"")</f>
        <v>2.83</v>
      </c>
      <c r="C50" s="3">
        <f>IF('Rådata - KPI total'!C33&lt;&gt;"",'Rådata - KPI total'!C33,"")</f>
        <v>76.5</v>
      </c>
      <c r="D50" s="3">
        <f t="shared" si="6"/>
        <v>1.4588859416445548</v>
      </c>
      <c r="E50" s="14">
        <f t="shared" si="5"/>
        <v>1.3711140583554453</v>
      </c>
      <c r="F50" s="14"/>
      <c r="G50" s="45">
        <f t="shared" si="3"/>
        <v>1.0137111405835544</v>
      </c>
      <c r="H50" s="65">
        <f t="shared" si="4"/>
        <v>1.0017010224745648</v>
      </c>
      <c r="I50" s="82"/>
    </row>
    <row r="51" spans="1:12" x14ac:dyDescent="0.25">
      <c r="A51" s="9" t="s">
        <v>85</v>
      </c>
      <c r="B51" s="15">
        <f>IF('Rådata - Renter'!E34&lt;&gt;"",'Rådata - Renter'!E34,"")</f>
        <v>2.81</v>
      </c>
      <c r="C51" s="3">
        <f>IF('Rådata - KPI total'!C34&lt;&gt;"",'Rådata - KPI total'!C34,"")</f>
        <v>76.900000000000006</v>
      </c>
      <c r="D51" s="3">
        <f t="shared" si="6"/>
        <v>1.5852047556142705</v>
      </c>
      <c r="E51" s="14">
        <f t="shared" si="5"/>
        <v>1.2247952443857295</v>
      </c>
      <c r="F51" s="14"/>
      <c r="G51" s="45">
        <f t="shared" si="3"/>
        <v>1.0122479524438572</v>
      </c>
      <c r="H51" s="65">
        <f t="shared" si="4"/>
        <v>0.998556602486528</v>
      </c>
      <c r="I51" s="82"/>
      <c r="K51"/>
      <c r="L51" s="48"/>
    </row>
    <row r="52" spans="1:12" x14ac:dyDescent="0.25">
      <c r="A52" s="9" t="s">
        <v>87</v>
      </c>
      <c r="B52" s="15">
        <f>IF('Rådata - Renter'!E35&lt;&gt;"",'Rådata - Renter'!E35,"")</f>
        <v>2.77</v>
      </c>
      <c r="C52" s="3">
        <f>IF('Rådata - KPI total'!C35&lt;&gt;"",'Rådata - KPI total'!C35,"")</f>
        <v>76.900000000000006</v>
      </c>
      <c r="D52" s="3">
        <f t="shared" si="6"/>
        <v>1.1842105263157969</v>
      </c>
      <c r="E52" s="14">
        <f t="shared" si="5"/>
        <v>1.5857894736842031</v>
      </c>
      <c r="F52" s="14"/>
      <c r="G52" s="45">
        <f t="shared" si="3"/>
        <v>1.015857894736842</v>
      </c>
      <c r="H52" s="65">
        <f t="shared" si="4"/>
        <v>1.0035662628748907</v>
      </c>
      <c r="I52" s="82"/>
      <c r="K52"/>
      <c r="L52" s="48"/>
    </row>
    <row r="53" spans="1:12" x14ac:dyDescent="0.25">
      <c r="A53" s="9" t="s">
        <v>89</v>
      </c>
      <c r="B53" s="15">
        <f>IF('Rådata - Renter'!E36&lt;&gt;"",'Rådata - Renter'!E36,"")</f>
        <v>2.68</v>
      </c>
      <c r="C53" s="3">
        <f>IF('Rådata - KPI total'!C36&lt;&gt;"",'Rådata - KPI total'!C36,"")</f>
        <v>77</v>
      </c>
      <c r="D53" s="3">
        <f t="shared" si="6"/>
        <v>1.0498687664041957</v>
      </c>
      <c r="E53" s="14">
        <f t="shared" si="5"/>
        <v>1.6301312335958045</v>
      </c>
      <c r="F53" s="14"/>
      <c r="G53" s="45">
        <f t="shared" si="3"/>
        <v>1.0163013123359581</v>
      </c>
      <c r="H53" s="65">
        <f t="shared" si="4"/>
        <v>1.000436495696311</v>
      </c>
      <c r="I53" s="82"/>
    </row>
    <row r="54" spans="1:12" x14ac:dyDescent="0.25">
      <c r="A54" s="9" t="s">
        <v>91</v>
      </c>
      <c r="B54" s="15">
        <f>IF('Rådata - Renter'!E37&lt;&gt;"",'Rådata - Renter'!E37,"")</f>
        <v>2.85</v>
      </c>
      <c r="C54" s="3">
        <f>IF('Rådata - KPI total'!C37&lt;&gt;"",'Rådata - KPI total'!C37,"")</f>
        <v>77.099999999999994</v>
      </c>
      <c r="D54" s="3">
        <f>((C54-C42)/C42)*100</f>
        <v>1.715039577836408</v>
      </c>
      <c r="E54" s="14">
        <f t="shared" si="5"/>
        <v>1.1349604221635921</v>
      </c>
      <c r="F54" s="14">
        <f>AVERAGE(E43:E54)</f>
        <v>0.94077833025200996</v>
      </c>
      <c r="G54" s="45">
        <f t="shared" si="3"/>
        <v>1.0113496042216359</v>
      </c>
      <c r="H54" s="65">
        <f t="shared" si="4"/>
        <v>0.9951277165007878</v>
      </c>
      <c r="I54" s="82"/>
      <c r="L54" s="82"/>
    </row>
    <row r="55" spans="1:12" x14ac:dyDescent="0.25">
      <c r="A55" s="9" t="s">
        <v>92</v>
      </c>
      <c r="B55" s="15">
        <f>IF('Rådata - Renter'!E38&lt;&gt;"",'Rådata - Renter'!E38,"")</f>
        <v>2.81</v>
      </c>
      <c r="C55" s="3">
        <f>IF('Rådata - KPI total'!C38&lt;&gt;"",'Rådata - KPI total'!C38,"")</f>
        <v>77</v>
      </c>
      <c r="D55" s="3">
        <f t="shared" si="6"/>
        <v>1.7173051519154519</v>
      </c>
      <c r="E55" s="14">
        <f t="shared" si="5"/>
        <v>1.0926948480845482</v>
      </c>
      <c r="F55" s="14"/>
      <c r="G55" s="45">
        <f t="shared" si="3"/>
        <v>1.0109269484808454</v>
      </c>
      <c r="H55" s="65">
        <f t="shared" si="4"/>
        <v>0.99958208740179832</v>
      </c>
      <c r="I55" s="82"/>
      <c r="L55" s="48"/>
    </row>
    <row r="56" spans="1:12" x14ac:dyDescent="0.25">
      <c r="A56" s="9" t="s">
        <v>93</v>
      </c>
      <c r="B56" s="15">
        <f>IF('Rådata - Renter'!E39&lt;&gt;"",'Rådata - Renter'!E39,"")</f>
        <v>3.02</v>
      </c>
      <c r="C56" s="3">
        <f>IF('Rådata - KPI total'!C39&lt;&gt;"",'Rådata - KPI total'!C39,"")</f>
        <v>77.7</v>
      </c>
      <c r="D56" s="3">
        <f t="shared" si="6"/>
        <v>2.2368421052631615</v>
      </c>
      <c r="E56" s="14">
        <f t="shared" si="5"/>
        <v>0.7831578947368385</v>
      </c>
      <c r="F56" s="14"/>
      <c r="G56" s="45">
        <f t="shared" si="3"/>
        <v>1.0078315789473684</v>
      </c>
      <c r="H56" s="65">
        <f t="shared" si="4"/>
        <v>0.99693808782313253</v>
      </c>
      <c r="I56" s="82"/>
    </row>
    <row r="57" spans="1:12" x14ac:dyDescent="0.25">
      <c r="A57" s="9" t="s">
        <v>94</v>
      </c>
      <c r="B57" s="15">
        <f>IF('Rådata - Renter'!E40&lt;&gt;"",'Rådata - Renter'!E40,"")</f>
        <v>3.02</v>
      </c>
      <c r="C57" s="3">
        <f>IF('Rådata - KPI total'!C40&lt;&gt;"",'Rådata - KPI total'!C40,"")</f>
        <v>77.900000000000006</v>
      </c>
      <c r="D57" s="3">
        <f t="shared" si="6"/>
        <v>2.0969855832241264</v>
      </c>
      <c r="E57" s="14">
        <f t="shared" si="5"/>
        <v>0.92301441677587359</v>
      </c>
      <c r="F57" s="14"/>
      <c r="G57" s="45">
        <f t="shared" si="3"/>
        <v>1.0092301441677587</v>
      </c>
      <c r="H57" s="65">
        <f t="shared" si="4"/>
        <v>1.0013876973589684</v>
      </c>
      <c r="I57" s="82"/>
    </row>
    <row r="58" spans="1:12" x14ac:dyDescent="0.25">
      <c r="A58" s="9" t="s">
        <v>95</v>
      </c>
      <c r="B58" s="15">
        <f>IF('Rådata - Renter'!E41&lt;&gt;"",'Rådata - Renter'!E41,"")</f>
        <v>3.16</v>
      </c>
      <c r="C58" s="3">
        <f>IF('Rådata - KPI total'!C41&lt;&gt;"",'Rådata - KPI total'!C41,"")</f>
        <v>78.2</v>
      </c>
      <c r="D58" s="3">
        <f t="shared" si="6"/>
        <v>2.3560209424083731</v>
      </c>
      <c r="E58" s="14">
        <f t="shared" si="5"/>
        <v>0.80397905759162702</v>
      </c>
      <c r="F58" s="14"/>
      <c r="G58" s="45">
        <f t="shared" si="3"/>
        <v>1.0080397905759162</v>
      </c>
      <c r="H58" s="65">
        <f t="shared" si="4"/>
        <v>0.99882053305807261</v>
      </c>
      <c r="I58" s="82"/>
    </row>
    <row r="59" spans="1:12" x14ac:dyDescent="0.25">
      <c r="A59" s="9" t="s">
        <v>96</v>
      </c>
      <c r="B59" s="15">
        <f>IF('Rådata - Renter'!E42&lt;&gt;"",'Rådata - Renter'!E42,"")</f>
        <v>2.95</v>
      </c>
      <c r="C59" s="3">
        <f>IF('Rådata - KPI total'!C42&lt;&gt;"",'Rådata - KPI total'!C42,"")</f>
        <v>78.2</v>
      </c>
      <c r="D59" s="3">
        <f t="shared" si="6"/>
        <v>2.0887728459530139</v>
      </c>
      <c r="E59" s="14">
        <f t="shared" si="5"/>
        <v>0.86122715404698624</v>
      </c>
      <c r="F59" s="14"/>
      <c r="G59" s="45">
        <f t="shared" si="3"/>
        <v>1.00861227154047</v>
      </c>
      <c r="H59" s="65">
        <f t="shared" si="4"/>
        <v>1.0005679150465148</v>
      </c>
      <c r="I59" s="82"/>
    </row>
    <row r="60" spans="1:12" x14ac:dyDescent="0.25">
      <c r="A60" s="9" t="s">
        <v>97</v>
      </c>
      <c r="B60" s="15">
        <f>IF('Rådata - Renter'!E43&lt;&gt;"",'Rådata - Renter'!E43,"")</f>
        <v>3</v>
      </c>
      <c r="C60" s="3">
        <f>IF('Rådata - KPI total'!C43&lt;&gt;"",'Rådata - KPI total'!C43,"")</f>
        <v>78.8</v>
      </c>
      <c r="D60" s="3">
        <f t="shared" si="6"/>
        <v>2.4707412223666987</v>
      </c>
      <c r="E60" s="14">
        <f t="shared" si="5"/>
        <v>0.52925877763330131</v>
      </c>
      <c r="F60" s="14"/>
      <c r="G60" s="45">
        <f t="shared" si="3"/>
        <v>1.005292587776333</v>
      </c>
      <c r="H60" s="65">
        <f t="shared" si="4"/>
        <v>0.99670866213131959</v>
      </c>
      <c r="I60" s="82"/>
    </row>
    <row r="61" spans="1:12" x14ac:dyDescent="0.25">
      <c r="A61" s="9" t="s">
        <v>98</v>
      </c>
      <c r="B61" s="15">
        <f>IF('Rådata - Renter'!E44&lt;&gt;"",'Rådata - Renter'!E44,"")</f>
        <v>3.08</v>
      </c>
      <c r="C61" s="3">
        <f>IF('Rådata - KPI total'!C44&lt;&gt;"",'Rådata - KPI total'!C44,"")</f>
        <v>79.400000000000006</v>
      </c>
      <c r="D61" s="3">
        <f t="shared" si="6"/>
        <v>2.9831387808041656</v>
      </c>
      <c r="E61" s="14">
        <f t="shared" si="5"/>
        <v>9.6861219195834458E-2</v>
      </c>
      <c r="F61" s="14"/>
      <c r="G61" s="45">
        <f t="shared" si="3"/>
        <v>1.0009686121919583</v>
      </c>
      <c r="H61" s="65">
        <f t="shared" si="4"/>
        <v>0.99569878895263797</v>
      </c>
      <c r="I61" s="82"/>
    </row>
    <row r="62" spans="1:12" x14ac:dyDescent="0.25">
      <c r="A62" s="9" t="s">
        <v>99</v>
      </c>
      <c r="B62" s="15">
        <f>IF('Rådata - Renter'!E45&lt;&gt;"",'Rådata - Renter'!E45,"")</f>
        <v>2.7</v>
      </c>
      <c r="C62" s="3">
        <f>IF('Rådata - KPI total'!C45&lt;&gt;"",'Rådata - KPI total'!C45,"")</f>
        <v>79.099999999999994</v>
      </c>
      <c r="D62" s="3">
        <f t="shared" si="6"/>
        <v>3.3986928104575092</v>
      </c>
      <c r="E62" s="14">
        <f t="shared" si="5"/>
        <v>-0.69869281045750897</v>
      </c>
      <c r="F62" s="14"/>
      <c r="G62" s="45">
        <f t="shared" si="3"/>
        <v>0.99301307189542487</v>
      </c>
      <c r="H62" s="65">
        <f t="shared" si="4"/>
        <v>0.99205215808004998</v>
      </c>
      <c r="I62" s="82"/>
    </row>
    <row r="63" spans="1:12" x14ac:dyDescent="0.25">
      <c r="A63" s="9" t="s">
        <v>100</v>
      </c>
      <c r="B63" s="15">
        <f>IF('Rådata - Renter'!E46&lt;&gt;"",'Rådata - Renter'!E46,"")</f>
        <v>2.95</v>
      </c>
      <c r="C63" s="3">
        <f>IF('Rådata - KPI total'!C46&lt;&gt;"",'Rådata - KPI total'!C46,"")</f>
        <v>79.5</v>
      </c>
      <c r="D63" s="3">
        <f t="shared" si="6"/>
        <v>3.3810143042912797</v>
      </c>
      <c r="E63" s="14">
        <f t="shared" ref="E63:E94" si="7">B63-D63</f>
        <v>-0.43101430429127952</v>
      </c>
      <c r="F63" s="14"/>
      <c r="G63" s="45">
        <f t="shared" si="3"/>
        <v>0.99568985695708723</v>
      </c>
      <c r="H63" s="65">
        <f t="shared" si="4"/>
        <v>1.0026956191589231</v>
      </c>
      <c r="I63" s="82"/>
    </row>
    <row r="64" spans="1:12" x14ac:dyDescent="0.25">
      <c r="A64" s="9" t="s">
        <v>101</v>
      </c>
      <c r="B64" s="15">
        <f>IF('Rådata - Renter'!E47&lt;&gt;"",'Rådata - Renter'!E47,"")</f>
        <v>3.06</v>
      </c>
      <c r="C64" s="3">
        <f>IF('Rådata - KPI total'!C47&lt;&gt;"",'Rådata - KPI total'!C47,"")</f>
        <v>79.400000000000006</v>
      </c>
      <c r="D64" s="3">
        <f t="shared" si="6"/>
        <v>3.2509752925877757</v>
      </c>
      <c r="E64" s="14">
        <f t="shared" si="7"/>
        <v>-0.19097529258777568</v>
      </c>
      <c r="F64" s="14"/>
      <c r="G64" s="45">
        <f t="shared" si="3"/>
        <v>0.99809024707412219</v>
      </c>
      <c r="H64" s="65">
        <f t="shared" si="4"/>
        <v>1.0024107809276783</v>
      </c>
      <c r="I64" s="82"/>
    </row>
    <row r="65" spans="1:9" x14ac:dyDescent="0.25">
      <c r="A65" s="9" t="s">
        <v>102</v>
      </c>
      <c r="B65" s="15">
        <f>IF('Rådata - Renter'!E48&lt;&gt;"",'Rådata - Renter'!E48,"")</f>
        <v>2.95</v>
      </c>
      <c r="C65" s="3">
        <f>IF('Rådata - KPI total'!C48&lt;&gt;"",'Rådata - KPI total'!C48,"")</f>
        <v>79.7</v>
      </c>
      <c r="D65" s="3">
        <f t="shared" si="6"/>
        <v>3.5064935064935105</v>
      </c>
      <c r="E65" s="14">
        <f t="shared" si="7"/>
        <v>-0.55649350649351037</v>
      </c>
      <c r="F65" s="14"/>
      <c r="G65" s="45">
        <f t="shared" si="3"/>
        <v>0.99443506493506495</v>
      </c>
      <c r="H65" s="65">
        <f t="shared" si="4"/>
        <v>0.99633782400963011</v>
      </c>
      <c r="I65" s="82"/>
    </row>
    <row r="66" spans="1:9" x14ac:dyDescent="0.25">
      <c r="A66" s="9" t="s">
        <v>103</v>
      </c>
      <c r="B66" s="15">
        <f>IF('Rådata - Renter'!E49&lt;&gt;"",'Rådata - Renter'!E49,"")</f>
        <v>3.34</v>
      </c>
      <c r="C66" s="3">
        <f>IF('Rådata - KPI total'!C49&lt;&gt;"",'Rådata - KPI total'!C49,"")</f>
        <v>79.7</v>
      </c>
      <c r="D66" s="3">
        <f t="shared" si="6"/>
        <v>3.3722438391699208</v>
      </c>
      <c r="E66" s="14">
        <f t="shared" si="7"/>
        <v>-3.2243839169920907E-2</v>
      </c>
      <c r="F66" s="14">
        <f>AVERAGE(E55:E66)</f>
        <v>0.26506446792208449</v>
      </c>
      <c r="G66" s="45">
        <f t="shared" si="3"/>
        <v>0.99967756160830079</v>
      </c>
      <c r="H66" s="65">
        <f t="shared" si="4"/>
        <v>1.0052718340876066</v>
      </c>
      <c r="I66" s="82"/>
    </row>
    <row r="67" spans="1:9" x14ac:dyDescent="0.25">
      <c r="A67" s="9" t="s">
        <v>104</v>
      </c>
      <c r="B67" s="15">
        <f>IF('Rådata - Renter'!E50&lt;&gt;"",'Rådata - Renter'!E50,"")</f>
        <v>3.15</v>
      </c>
      <c r="C67" s="3">
        <f>IF('Rådata - KPI total'!C50&lt;&gt;"",'Rådata - KPI total'!C50,"")</f>
        <v>79.400000000000006</v>
      </c>
      <c r="D67" s="3">
        <f t="shared" si="6"/>
        <v>3.1168831168831241</v>
      </c>
      <c r="E67" s="14">
        <f t="shared" si="7"/>
        <v>3.3116883116875773E-2</v>
      </c>
      <c r="F67" s="14"/>
      <c r="G67" s="45">
        <f t="shared" si="3"/>
        <v>1.0003311688311687</v>
      </c>
      <c r="H67" s="65">
        <f t="shared" si="4"/>
        <v>1.0006538180389049</v>
      </c>
      <c r="I67" s="82"/>
    </row>
    <row r="68" spans="1:9" x14ac:dyDescent="0.25">
      <c r="A68" s="9" t="s">
        <v>105</v>
      </c>
      <c r="B68" s="15">
        <f>IF('Rådata - Renter'!E51&lt;&gt;"",'Rådata - Renter'!E51,"")</f>
        <v>3.14</v>
      </c>
      <c r="C68" s="3">
        <f>IF('Rådata - KPI total'!C51&lt;&gt;"",'Rådata - KPI total'!C51,"")</f>
        <v>80</v>
      </c>
      <c r="D68" s="3">
        <f t="shared" si="6"/>
        <v>2.9601029601029563</v>
      </c>
      <c r="E68" s="14">
        <f t="shared" si="7"/>
        <v>0.17989703989704386</v>
      </c>
      <c r="F68" s="14"/>
      <c r="G68" s="45">
        <f t="shared" si="3"/>
        <v>1.0017989703989705</v>
      </c>
      <c r="H68" s="65">
        <f t="shared" si="4"/>
        <v>1.0014673156385967</v>
      </c>
      <c r="I68" s="82"/>
    </row>
    <row r="69" spans="1:9" x14ac:dyDescent="0.25">
      <c r="A69" s="9" t="s">
        <v>106</v>
      </c>
      <c r="B69" s="15">
        <f>IF('Rådata - Renter'!E52&lt;&gt;"",'Rådata - Renter'!E52,"")</f>
        <v>3.26</v>
      </c>
      <c r="C69" s="3">
        <f>IF('Rådata - KPI total'!C52&lt;&gt;"",'Rådata - KPI total'!C52,"")</f>
        <v>80.099999999999994</v>
      </c>
      <c r="D69" s="3">
        <f t="shared" si="6"/>
        <v>2.8241335044929246</v>
      </c>
      <c r="E69" s="14">
        <f t="shared" si="7"/>
        <v>0.43586649550707524</v>
      </c>
      <c r="F69" s="14"/>
      <c r="G69" s="45">
        <f t="shared" si="3"/>
        <v>1.0043586649550706</v>
      </c>
      <c r="H69" s="65">
        <f t="shared" si="4"/>
        <v>1.002555098010413</v>
      </c>
      <c r="I69" s="82"/>
    </row>
    <row r="70" spans="1:9" x14ac:dyDescent="0.25">
      <c r="A70" s="9" t="s">
        <v>107</v>
      </c>
      <c r="B70" s="15">
        <f>IF('Rådata - Renter'!E53&lt;&gt;"",'Rådata - Renter'!E53,"")</f>
        <v>3.34</v>
      </c>
      <c r="C70" s="3">
        <f>IF('Rådata - KPI total'!C53&lt;&gt;"",'Rådata - KPI total'!C53,"")</f>
        <v>80.5</v>
      </c>
      <c r="D70" s="3">
        <f t="shared" si="6"/>
        <v>2.9411764705882315</v>
      </c>
      <c r="E70" s="14">
        <f t="shared" si="7"/>
        <v>0.39882352941176835</v>
      </c>
      <c r="F70" s="14"/>
      <c r="G70" s="45">
        <f t="shared" si="3"/>
        <v>1.0039882352941176</v>
      </c>
      <c r="H70" s="65">
        <f t="shared" si="4"/>
        <v>0.99963117791096112</v>
      </c>
      <c r="I70" s="82"/>
    </row>
    <row r="71" spans="1:9" x14ac:dyDescent="0.25">
      <c r="A71" s="9" t="s">
        <v>108</v>
      </c>
      <c r="B71" s="15">
        <f>IF('Rådata - Renter'!E54&lt;&gt;"",'Rådata - Renter'!E54,"")</f>
        <v>3.3</v>
      </c>
      <c r="C71" s="3">
        <f>IF('Rådata - KPI total'!C54&lt;&gt;"",'Rådata - KPI total'!C54,"")</f>
        <v>80.3</v>
      </c>
      <c r="D71" s="3">
        <f t="shared" si="6"/>
        <v>2.6854219948849032</v>
      </c>
      <c r="E71" s="14">
        <f t="shared" si="7"/>
        <v>0.61457800511509664</v>
      </c>
      <c r="F71" s="14"/>
      <c r="G71" s="45">
        <f t="shared" si="3"/>
        <v>1.0061457800511511</v>
      </c>
      <c r="H71" s="65">
        <f t="shared" si="4"/>
        <v>1.002148974142512</v>
      </c>
      <c r="I71" s="82"/>
    </row>
    <row r="72" spans="1:9" x14ac:dyDescent="0.25">
      <c r="A72" s="9" t="s">
        <v>109</v>
      </c>
      <c r="B72" s="15">
        <f>IF('Rådata - Renter'!E55&lt;&gt;"",'Rådata - Renter'!E55,"")</f>
        <v>3.3</v>
      </c>
      <c r="C72" s="3">
        <f>IF('Rådata - KPI total'!C55&lt;&gt;"",'Rådata - KPI total'!C55,"")</f>
        <v>80.3</v>
      </c>
      <c r="D72" s="3">
        <f t="shared" si="6"/>
        <v>1.9035532994923861</v>
      </c>
      <c r="E72" s="14">
        <f t="shared" si="7"/>
        <v>1.3964467005076138</v>
      </c>
      <c r="F72" s="14"/>
      <c r="G72" s="45">
        <f t="shared" si="3"/>
        <v>1.013964467005076</v>
      </c>
      <c r="H72" s="65">
        <f t="shared" si="4"/>
        <v>1.0077709285363474</v>
      </c>
      <c r="I72" s="82"/>
    </row>
    <row r="73" spans="1:9" x14ac:dyDescent="0.25">
      <c r="A73" s="9" t="s">
        <v>110</v>
      </c>
      <c r="B73" s="15">
        <f>IF('Rådata - Renter'!E56&lt;&gt;"",'Rådata - Renter'!E56,"")</f>
        <v>3.6</v>
      </c>
      <c r="C73" s="3">
        <f>IF('Rådata - KPI total'!C56&lt;&gt;"",'Rådata - KPI total'!C56,"")</f>
        <v>80.900000000000006</v>
      </c>
      <c r="D73" s="3">
        <f t="shared" si="6"/>
        <v>1.8891687657430729</v>
      </c>
      <c r="E73" s="14">
        <f t="shared" si="7"/>
        <v>1.7108312342569272</v>
      </c>
      <c r="F73" s="14"/>
      <c r="G73" s="45">
        <f t="shared" si="3"/>
        <v>1.0171083123425693</v>
      </c>
      <c r="H73" s="65">
        <f t="shared" si="4"/>
        <v>1.003100547839491</v>
      </c>
      <c r="I73" s="82"/>
    </row>
    <row r="74" spans="1:9" x14ac:dyDescent="0.25">
      <c r="A74" s="9" t="s">
        <v>111</v>
      </c>
      <c r="B74" s="15">
        <f>IF('Rådata - Renter'!E57&lt;&gt;"",'Rådata - Renter'!E57,"")</f>
        <v>3.53</v>
      </c>
      <c r="C74" s="3">
        <f>IF('Rådata - KPI total'!C57&lt;&gt;"",'Rådata - KPI total'!C57,"")</f>
        <v>80.3</v>
      </c>
      <c r="D74" s="3">
        <f t="shared" si="6"/>
        <v>1.5170670037926712</v>
      </c>
      <c r="E74" s="14">
        <f t="shared" si="7"/>
        <v>2.0129329962073284</v>
      </c>
      <c r="F74" s="14"/>
      <c r="G74" s="45">
        <f t="shared" si="3"/>
        <v>1.0201293299620733</v>
      </c>
      <c r="H74" s="65">
        <f t="shared" si="4"/>
        <v>1.0029702024679614</v>
      </c>
      <c r="I74" s="82"/>
    </row>
    <row r="75" spans="1:9" x14ac:dyDescent="0.25">
      <c r="A75" s="9" t="s">
        <v>112</v>
      </c>
      <c r="B75" s="15">
        <f>IF('Rådata - Renter'!E58&lt;&gt;"",'Rådata - Renter'!E58,"")</f>
        <v>3.5</v>
      </c>
      <c r="C75" s="3">
        <f>IF('Rådata - KPI total'!C58&lt;&gt;"",'Rådata - KPI total'!C58,"")</f>
        <v>80.7</v>
      </c>
      <c r="D75" s="3">
        <f t="shared" si="6"/>
        <v>1.5094339622641546</v>
      </c>
      <c r="E75" s="14">
        <f t="shared" si="7"/>
        <v>1.9905660377358454</v>
      </c>
      <c r="F75" s="14"/>
      <c r="G75" s="45">
        <f t="shared" si="3"/>
        <v>1.0199056603773584</v>
      </c>
      <c r="H75" s="65">
        <f t="shared" si="4"/>
        <v>0.99978074389379312</v>
      </c>
      <c r="I75" s="82"/>
    </row>
    <row r="76" spans="1:9" x14ac:dyDescent="0.25">
      <c r="A76" s="9" t="s">
        <v>113</v>
      </c>
      <c r="B76" s="15">
        <f>IF('Rådata - Renter'!E59&lt;&gt;"",'Rådata - Renter'!E59,"")</f>
        <v>3.71</v>
      </c>
      <c r="C76" s="3">
        <f>IF('Rådata - KPI total'!C59&lt;&gt;"",'Rådata - KPI total'!C59,"")</f>
        <v>80.8</v>
      </c>
      <c r="D76" s="3">
        <f t="shared" si="6"/>
        <v>1.7632241813601908</v>
      </c>
      <c r="E76" s="14">
        <f t="shared" si="7"/>
        <v>1.9467758186398092</v>
      </c>
      <c r="F76" s="14"/>
      <c r="G76" s="45">
        <f t="shared" si="3"/>
        <v>1.019467758186398</v>
      </c>
      <c r="H76" s="65">
        <f t="shared" si="4"/>
        <v>0.99957064441548604</v>
      </c>
      <c r="I76" s="82"/>
    </row>
    <row r="77" spans="1:9" x14ac:dyDescent="0.25">
      <c r="A77" s="9" t="s">
        <v>114</v>
      </c>
      <c r="B77" s="15">
        <f>IF('Rådata - Renter'!E60&lt;&gt;"",'Rådata - Renter'!E60,"")</f>
        <v>3.86</v>
      </c>
      <c r="C77" s="3">
        <f>IF('Rådata - KPI total'!C60&lt;&gt;"",'Rådata - KPI total'!C60,"")</f>
        <v>81</v>
      </c>
      <c r="D77" s="3">
        <f t="shared" si="6"/>
        <v>1.6311166875784155</v>
      </c>
      <c r="E77" s="14">
        <f t="shared" si="7"/>
        <v>2.2288833124215843</v>
      </c>
      <c r="F77" s="14"/>
      <c r="G77" s="45">
        <f t="shared" si="3"/>
        <v>1.0222888331242159</v>
      </c>
      <c r="H77" s="65">
        <f t="shared" si="4"/>
        <v>1.0027672036856139</v>
      </c>
      <c r="I77" s="82"/>
    </row>
    <row r="78" spans="1:9" x14ac:dyDescent="0.25">
      <c r="A78" s="9" t="s">
        <v>115</v>
      </c>
      <c r="B78" s="15">
        <f>IF('Rådata - Renter'!E61&lt;&gt;"",'Rådata - Renter'!E61,"")</f>
        <v>3.75</v>
      </c>
      <c r="C78" s="3">
        <f>IF('Rådata - KPI total'!C61&lt;&gt;"",'Rådata - KPI total'!C61,"")</f>
        <v>80.8</v>
      </c>
      <c r="D78" s="3">
        <f t="shared" si="6"/>
        <v>1.3801756587201937</v>
      </c>
      <c r="E78" s="14">
        <f t="shared" si="7"/>
        <v>2.3698243412798066</v>
      </c>
      <c r="F78" s="14">
        <f>AVERAGE(E67:E78)</f>
        <v>1.2765451995080646</v>
      </c>
      <c r="G78" s="45">
        <f t="shared" si="3"/>
        <v>1.0236982434127981</v>
      </c>
      <c r="H78" s="65">
        <f t="shared" si="4"/>
        <v>1.0013786810957084</v>
      </c>
      <c r="I78" s="82"/>
    </row>
    <row r="79" spans="1:9" x14ac:dyDescent="0.25">
      <c r="A79" s="9" t="s">
        <v>116</v>
      </c>
      <c r="B79" s="15">
        <f>IF('Rådata - Renter'!E62&lt;&gt;"",'Rådata - Renter'!E62,"")</f>
        <v>3.86</v>
      </c>
      <c r="C79" s="3">
        <f>IF('Rådata - KPI total'!C62&lt;&gt;"",'Rådata - KPI total'!C62,"")</f>
        <v>80.8</v>
      </c>
      <c r="D79" s="3">
        <f t="shared" si="6"/>
        <v>1.7632241813601908</v>
      </c>
      <c r="E79" s="14">
        <f t="shared" si="7"/>
        <v>2.0967758186398093</v>
      </c>
      <c r="F79" s="14"/>
      <c r="G79" s="45">
        <f t="shared" si="3"/>
        <v>1.0209677581863981</v>
      </c>
      <c r="H79" s="65">
        <f t="shared" si="4"/>
        <v>0.99733272451723942</v>
      </c>
      <c r="I79" s="82"/>
    </row>
    <row r="80" spans="1:9" x14ac:dyDescent="0.25">
      <c r="A80" s="9" t="s">
        <v>117</v>
      </c>
      <c r="B80" s="15">
        <f>IF('Rådata - Renter'!E63&lt;&gt;"",'Rådata - Renter'!E63,"")</f>
        <v>3.78</v>
      </c>
      <c r="C80" s="3">
        <f>IF('Rådata - KPI total'!C63&lt;&gt;"",'Rådata - KPI total'!C63,"")</f>
        <v>80.8</v>
      </c>
      <c r="D80" s="3">
        <f t="shared" si="6"/>
        <v>0.99999999999999634</v>
      </c>
      <c r="E80" s="14">
        <f t="shared" si="7"/>
        <v>2.7800000000000034</v>
      </c>
      <c r="F80" s="14"/>
      <c r="G80" s="45">
        <f t="shared" si="3"/>
        <v>1.0278</v>
      </c>
      <c r="H80" s="65">
        <f t="shared" si="4"/>
        <v>1.0066919271042785</v>
      </c>
      <c r="I80" s="82"/>
    </row>
    <row r="81" spans="1:9" x14ac:dyDescent="0.25">
      <c r="A81" s="9" t="s">
        <v>118</v>
      </c>
      <c r="B81" s="15">
        <f>IF('Rådata - Renter'!E64&lt;&gt;"",'Rådata - Renter'!E64,"")</f>
        <v>3.26</v>
      </c>
      <c r="C81" s="3">
        <f>IF('Rådata - KPI total'!C64&lt;&gt;"",'Rådata - KPI total'!C64,"")</f>
        <v>80.8</v>
      </c>
      <c r="D81" s="3">
        <f t="shared" si="6"/>
        <v>0.87390761548065288</v>
      </c>
      <c r="E81" s="14">
        <f t="shared" si="7"/>
        <v>2.3860923845193467</v>
      </c>
      <c r="F81" s="14"/>
      <c r="G81" s="45">
        <f t="shared" si="3"/>
        <v>1.0238609238451934</v>
      </c>
      <c r="H81" s="65">
        <f t="shared" si="4"/>
        <v>0.99616746822844271</v>
      </c>
      <c r="I81" s="82"/>
    </row>
    <row r="82" spans="1:9" x14ac:dyDescent="0.25">
      <c r="A82" s="9" t="s">
        <v>119</v>
      </c>
      <c r="B82" s="15">
        <f>IF('Rådata - Renter'!E65&lt;&gt;"",'Rådata - Renter'!E65,"")</f>
        <v>2.93</v>
      </c>
      <c r="C82" s="3">
        <f>IF('Rådata - KPI total'!C65&lt;&gt;"",'Rådata - KPI total'!C65,"")</f>
        <v>81.099999999999994</v>
      </c>
      <c r="D82" s="3">
        <f t="shared" si="6"/>
        <v>0.74534161490682527</v>
      </c>
      <c r="E82" s="14">
        <f t="shared" si="7"/>
        <v>2.1846583850931749</v>
      </c>
      <c r="F82" s="14"/>
      <c r="G82" s="45">
        <f t="shared" si="3"/>
        <v>1.0218465838509319</v>
      </c>
      <c r="H82" s="65">
        <f t="shared" si="4"/>
        <v>0.99803260389438775</v>
      </c>
      <c r="I82" s="82"/>
    </row>
    <row r="83" spans="1:9" x14ac:dyDescent="0.25">
      <c r="A83" s="9" t="s">
        <v>120</v>
      </c>
      <c r="B83" s="15">
        <f>IF('Rådata - Renter'!E66&lt;&gt;"",'Rådata - Renter'!E66,"")</f>
        <v>2.46</v>
      </c>
      <c r="C83" s="3">
        <f>IF('Rådata - KPI total'!C66&lt;&gt;"",'Rådata - KPI total'!C66,"")</f>
        <v>81.2</v>
      </c>
      <c r="D83" s="3">
        <f t="shared" si="6"/>
        <v>1.1207970112079773</v>
      </c>
      <c r="E83" s="14">
        <f t="shared" si="7"/>
        <v>1.3392029887920227</v>
      </c>
      <c r="F83" s="14"/>
      <c r="G83" s="45">
        <f t="shared" si="3"/>
        <v>1.0133920298879202</v>
      </c>
      <c r="H83" s="65">
        <f t="shared" si="4"/>
        <v>0.9917262002959879</v>
      </c>
      <c r="I83" s="82"/>
    </row>
    <row r="84" spans="1:9" x14ac:dyDescent="0.25">
      <c r="A84" s="9" t="s">
        <v>121</v>
      </c>
      <c r="B84" s="15">
        <f>IF('Rådata - Renter'!E67&lt;&gt;"",'Rådata - Renter'!E67,"")</f>
        <v>2.33</v>
      </c>
      <c r="C84" s="3">
        <f>IF('Rådata - KPI total'!C67&lt;&gt;"",'Rådata - KPI total'!C67,"")</f>
        <v>81.400000000000006</v>
      </c>
      <c r="D84" s="3">
        <f t="shared" si="6"/>
        <v>1.3698630136986407</v>
      </c>
      <c r="E84" s="14">
        <f t="shared" si="7"/>
        <v>0.96013698630135935</v>
      </c>
      <c r="F84" s="14"/>
      <c r="G84" s="45">
        <f t="shared" ref="G84:G128" si="8">(1+(E84/100))</f>
        <v>1.0096013698630135</v>
      </c>
      <c r="H84" s="65">
        <f t="shared" si="4"/>
        <v>0.99625943375010961</v>
      </c>
      <c r="I84" s="82"/>
    </row>
    <row r="85" spans="1:9" x14ac:dyDescent="0.25">
      <c r="A85" s="9" t="s">
        <v>122</v>
      </c>
      <c r="B85" s="15">
        <f>IF('Rådata - Renter'!E68&lt;&gt;"",'Rådata - Renter'!E68,"")</f>
        <v>2.62</v>
      </c>
      <c r="C85" s="3">
        <f>IF('Rådata - KPI total'!C68&lt;&gt;"",'Rådata - KPI total'!C68,"")</f>
        <v>82</v>
      </c>
      <c r="D85" s="3">
        <f t="shared" si="6"/>
        <v>1.3597033374536394</v>
      </c>
      <c r="E85" s="14">
        <f t="shared" si="7"/>
        <v>1.2602966625463607</v>
      </c>
      <c r="F85" s="14"/>
      <c r="G85" s="45">
        <f t="shared" si="8"/>
        <v>1.0126029666254637</v>
      </c>
      <c r="H85" s="65">
        <f t="shared" ref="H85:H124" si="9">G85/G84</f>
        <v>1.0029730513963719</v>
      </c>
      <c r="I85" s="82"/>
    </row>
    <row r="86" spans="1:9" x14ac:dyDescent="0.25">
      <c r="A86" s="9" t="s">
        <v>123</v>
      </c>
      <c r="B86" s="15">
        <f>IF('Rådata - Renter'!E69&lt;&gt;"",'Rådata - Renter'!E69,"")</f>
        <v>2.23</v>
      </c>
      <c r="C86" s="3">
        <f>IF('Rådata - KPI total'!C69&lt;&gt;"",'Rådata - KPI total'!C69,"")</f>
        <v>81.7</v>
      </c>
      <c r="D86" s="3">
        <f t="shared" si="6"/>
        <v>1.7434620174346271</v>
      </c>
      <c r="E86" s="14">
        <f t="shared" si="7"/>
        <v>0.48653798256537284</v>
      </c>
      <c r="F86" s="14"/>
      <c r="G86" s="45">
        <f t="shared" si="8"/>
        <v>1.0048653798256537</v>
      </c>
      <c r="H86" s="65">
        <f t="shared" si="9"/>
        <v>0.99235871604682757</v>
      </c>
      <c r="I86" s="82"/>
    </row>
    <row r="87" spans="1:9" x14ac:dyDescent="0.25">
      <c r="A87" s="9" t="s">
        <v>124</v>
      </c>
      <c r="B87" s="15">
        <f>IF('Rådata - Renter'!E70&lt;&gt;"",'Rådata - Renter'!E70,"")</f>
        <v>2.3199999999999998</v>
      </c>
      <c r="C87" s="3">
        <f>IF('Rådata - KPI total'!C70&lt;&gt;"",'Rådata - KPI total'!C70,"")</f>
        <v>82</v>
      </c>
      <c r="D87" s="3">
        <f t="shared" si="6"/>
        <v>1.6109045848822765</v>
      </c>
      <c r="E87" s="14">
        <f t="shared" si="7"/>
        <v>0.70909541511772334</v>
      </c>
      <c r="F87" s="14"/>
      <c r="G87" s="45">
        <f t="shared" si="8"/>
        <v>1.0070909541511772</v>
      </c>
      <c r="H87" s="65">
        <f t="shared" si="9"/>
        <v>1.0022147984896341</v>
      </c>
      <c r="I87" s="82"/>
    </row>
    <row r="88" spans="1:9" x14ac:dyDescent="0.25">
      <c r="A88" s="9" t="s">
        <v>125</v>
      </c>
      <c r="B88" s="15">
        <f>IF('Rådata - Renter'!E71&lt;&gt;"",'Rådata - Renter'!E71,"")</f>
        <v>2.4300000000000002</v>
      </c>
      <c r="C88" s="3">
        <f>IF('Rådata - KPI total'!C71&lt;&gt;"",'Rådata - KPI total'!C71,"")</f>
        <v>82.2</v>
      </c>
      <c r="D88" s="3">
        <f t="shared" si="6"/>
        <v>1.7326732673267398</v>
      </c>
      <c r="E88" s="14">
        <f t="shared" si="7"/>
        <v>0.6973267326732604</v>
      </c>
      <c r="F88" s="14"/>
      <c r="G88" s="45">
        <f t="shared" si="8"/>
        <v>1.0069732673267326</v>
      </c>
      <c r="H88" s="65">
        <f t="shared" si="9"/>
        <v>0.99988314181161153</v>
      </c>
      <c r="I88" s="82"/>
    </row>
    <row r="89" spans="1:9" x14ac:dyDescent="0.25">
      <c r="A89" s="9" t="s">
        <v>126</v>
      </c>
      <c r="B89" s="15">
        <f>IF('Rådata - Renter'!E72&lt;&gt;"",'Rådata - Renter'!E72,"")</f>
        <v>2.36</v>
      </c>
      <c r="C89" s="3">
        <f>IF('Rådata - KPI total'!C72&lt;&gt;"",'Rådata - KPI total'!C72,"")</f>
        <v>81.599999999999994</v>
      </c>
      <c r="D89" s="3">
        <f t="shared" si="6"/>
        <v>0.74074074074073371</v>
      </c>
      <c r="E89" s="14">
        <f t="shared" si="7"/>
        <v>1.6192592592592661</v>
      </c>
      <c r="F89" s="14"/>
      <c r="G89" s="45">
        <f t="shared" si="8"/>
        <v>1.0161925925925928</v>
      </c>
      <c r="H89" s="65">
        <f t="shared" si="9"/>
        <v>1.0091554816448456</v>
      </c>
      <c r="I89" s="82"/>
    </row>
    <row r="90" spans="1:9" x14ac:dyDescent="0.25">
      <c r="A90" s="9" t="s">
        <v>127</v>
      </c>
      <c r="B90" s="15">
        <f>IF('Rådata - Renter'!E73&lt;&gt;"",'Rådata - Renter'!E73,"")</f>
        <v>2.34</v>
      </c>
      <c r="C90" s="3">
        <f>IF('Rådata - KPI total'!C73&lt;&gt;"",'Rådata - KPI total'!C73,"")</f>
        <v>82</v>
      </c>
      <c r="D90" s="3">
        <f t="shared" si="6"/>
        <v>1.4851485148514887</v>
      </c>
      <c r="E90" s="14">
        <f t="shared" si="7"/>
        <v>0.85485148514851117</v>
      </c>
      <c r="F90" s="14">
        <f>AVERAGE(E79:E90)</f>
        <v>1.4478528417213512</v>
      </c>
      <c r="G90" s="45">
        <f t="shared" si="8"/>
        <v>1.0085485148514852</v>
      </c>
      <c r="H90" s="65">
        <f t="shared" si="9"/>
        <v>0.99247772735520012</v>
      </c>
      <c r="I90" s="82"/>
    </row>
    <row r="91" spans="1:9" x14ac:dyDescent="0.25">
      <c r="A91" s="9" t="s">
        <v>128</v>
      </c>
      <c r="B91" s="15">
        <f>IF('Rådata - Renter'!E74&lt;&gt;"",'Rådata - Renter'!E74,"")</f>
        <v>2.41</v>
      </c>
      <c r="C91" s="3">
        <f>IF('Rådata - KPI total'!C74&lt;&gt;"",'Rådata - KPI total'!C74,"")</f>
        <v>82.8</v>
      </c>
      <c r="D91" s="3">
        <f t="shared" si="6"/>
        <v>2.4752475247524752</v>
      </c>
      <c r="E91" s="14">
        <f t="shared" si="7"/>
        <v>-6.5247524752475083E-2</v>
      </c>
      <c r="F91" s="14"/>
      <c r="G91" s="45">
        <f t="shared" si="8"/>
        <v>0.99934752475247524</v>
      </c>
      <c r="H91" s="65">
        <f t="shared" si="9"/>
        <v>0.99087699801891549</v>
      </c>
      <c r="I91" s="82"/>
    </row>
    <row r="92" spans="1:9" x14ac:dyDescent="0.25">
      <c r="A92" s="9" t="s">
        <v>129</v>
      </c>
      <c r="B92" s="15">
        <f>IF('Rådata - Renter'!E75&lt;&gt;"",'Rådata - Renter'!E75,"")</f>
        <v>2.33</v>
      </c>
      <c r="C92" s="3">
        <f>IF('Rådata - KPI total'!C75&lt;&gt;"",'Rådata - KPI total'!C75,"")</f>
        <v>83.4</v>
      </c>
      <c r="D92" s="3">
        <f t="shared" si="6"/>
        <v>3.2178217821782282</v>
      </c>
      <c r="E92" s="14">
        <f t="shared" si="7"/>
        <v>-0.88782178217822816</v>
      </c>
      <c r="F92" s="14"/>
      <c r="G92" s="45">
        <f t="shared" si="8"/>
        <v>0.99112178217821767</v>
      </c>
      <c r="H92" s="65">
        <f t="shared" si="9"/>
        <v>0.99176888682813824</v>
      </c>
      <c r="I92" s="82"/>
    </row>
    <row r="93" spans="1:9" x14ac:dyDescent="0.25">
      <c r="A93" s="9" t="s">
        <v>130</v>
      </c>
      <c r="B93" s="15">
        <f>IF('Rådata - Renter'!E76&lt;&gt;"",'Rådata - Renter'!E76,"")</f>
        <v>2.39</v>
      </c>
      <c r="C93" s="3">
        <f>IF('Rådata - KPI total'!C76&lt;&gt;"",'Rådata - KPI total'!C76,"")</f>
        <v>83.2</v>
      </c>
      <c r="D93" s="3">
        <f t="shared" si="6"/>
        <v>2.9702970297029774</v>
      </c>
      <c r="E93" s="14">
        <f t="shared" si="7"/>
        <v>-0.58029702970297725</v>
      </c>
      <c r="F93" s="14"/>
      <c r="G93" s="45">
        <f t="shared" si="8"/>
        <v>0.99419702970297019</v>
      </c>
      <c r="H93" s="65">
        <f t="shared" si="9"/>
        <v>1.0031027948129583</v>
      </c>
      <c r="I93" s="82"/>
    </row>
    <row r="94" spans="1:9" x14ac:dyDescent="0.25">
      <c r="A94" s="9" t="s">
        <v>131</v>
      </c>
      <c r="B94" s="15">
        <f>IF('Rådata - Renter'!E77&lt;&gt;"",'Rådata - Renter'!E77,"")</f>
        <v>2.2400000000000002</v>
      </c>
      <c r="C94" s="3">
        <f>IF('Rådata - KPI total'!C77&lt;&gt;"",'Rådata - KPI total'!C77,"")</f>
        <v>83.5</v>
      </c>
      <c r="D94" s="3">
        <f t="shared" si="6"/>
        <v>2.9593094944513019</v>
      </c>
      <c r="E94" s="14">
        <f t="shared" si="7"/>
        <v>-0.71930949445130166</v>
      </c>
      <c r="F94" s="14"/>
      <c r="G94" s="45">
        <f t="shared" si="8"/>
        <v>0.99280690505548697</v>
      </c>
      <c r="H94" s="65">
        <f t="shared" si="9"/>
        <v>0.99860176141554302</v>
      </c>
      <c r="I94" s="82"/>
    </row>
    <row r="95" spans="1:9" x14ac:dyDescent="0.25">
      <c r="A95" s="9" t="s">
        <v>132</v>
      </c>
      <c r="B95" s="15">
        <f>IF('Rådata - Renter'!E78&lt;&gt;"",'Rådata - Renter'!E78,"")</f>
        <v>2.14</v>
      </c>
      <c r="C95" s="3">
        <f>IF('Rådata - KPI total'!C78&lt;&gt;"",'Rådata - KPI total'!C78,"")</f>
        <v>83.4</v>
      </c>
      <c r="D95" s="3">
        <f t="shared" si="6"/>
        <v>2.7093596059113332</v>
      </c>
      <c r="E95" s="14">
        <f t="shared" ref="E95:E118" si="10">B95-D95</f>
        <v>-0.56935960591133306</v>
      </c>
      <c r="F95" s="14"/>
      <c r="G95" s="45">
        <f t="shared" si="8"/>
        <v>0.99430640394088665</v>
      </c>
      <c r="H95" s="65">
        <f t="shared" si="9"/>
        <v>1.0015103630703655</v>
      </c>
      <c r="I95" s="82"/>
    </row>
    <row r="96" spans="1:9" x14ac:dyDescent="0.25">
      <c r="A96" s="9" t="s">
        <v>133</v>
      </c>
      <c r="B96" s="15">
        <f>IF('Rådata - Renter'!E79&lt;&gt;"",'Rådata - Renter'!E79,"")</f>
        <v>2.29</v>
      </c>
      <c r="C96" s="3">
        <f>IF('Rådata - KPI total'!C79&lt;&gt;"",'Rådata - KPI total'!C79,"")</f>
        <v>83.7</v>
      </c>
      <c r="D96" s="3">
        <f t="shared" ref="D96:D117" si="11">((C96-C84)/C84)*100</f>
        <v>2.8255528255528217</v>
      </c>
      <c r="E96" s="14">
        <f t="shared" si="10"/>
        <v>-0.53555282555282169</v>
      </c>
      <c r="F96" s="14"/>
      <c r="G96" s="45">
        <f t="shared" si="8"/>
        <v>0.99464447174447179</v>
      </c>
      <c r="H96" s="65">
        <f t="shared" si="9"/>
        <v>1.0003400036470098</v>
      </c>
      <c r="I96" s="82"/>
    </row>
    <row r="97" spans="1:9" x14ac:dyDescent="0.25">
      <c r="A97" s="9" t="s">
        <v>134</v>
      </c>
      <c r="B97" s="15">
        <f>IF('Rådata - Renter'!E80&lt;&gt;"",'Rådata - Renter'!E80,"")</f>
        <v>2.0699999999999998</v>
      </c>
      <c r="C97" s="3">
        <f>IF('Rådata - KPI total'!C80&lt;&gt;"",'Rådata - KPI total'!C80,"")</f>
        <v>84.5</v>
      </c>
      <c r="D97" s="3">
        <f t="shared" si="11"/>
        <v>3.0487804878048781</v>
      </c>
      <c r="E97" s="14">
        <f t="shared" si="10"/>
        <v>-0.97878048780487825</v>
      </c>
      <c r="F97" s="14"/>
      <c r="G97" s="45">
        <f t="shared" si="8"/>
        <v>0.99021219512195124</v>
      </c>
      <c r="H97" s="65">
        <f t="shared" si="9"/>
        <v>0.99554385838515047</v>
      </c>
      <c r="I97" s="82"/>
    </row>
    <row r="98" spans="1:9" x14ac:dyDescent="0.25">
      <c r="A98" s="9" t="s">
        <v>135</v>
      </c>
      <c r="B98" s="15">
        <f>IF('Rådata - Renter'!E81&lt;&gt;"",'Rådata - Renter'!E81,"")</f>
        <v>2.2799999999999998</v>
      </c>
      <c r="C98" s="3">
        <f>IF('Rådata - KPI total'!C81&lt;&gt;"",'Rådata - KPI total'!C81,"")</f>
        <v>84.4</v>
      </c>
      <c r="D98" s="3">
        <f t="shared" si="11"/>
        <v>3.3047735618115088</v>
      </c>
      <c r="E98" s="14">
        <f t="shared" si="10"/>
        <v>-1.024773561811509</v>
      </c>
      <c r="F98" s="14"/>
      <c r="G98" s="45">
        <f t="shared" si="8"/>
        <v>0.98975226438188491</v>
      </c>
      <c r="H98" s="65">
        <f t="shared" si="9"/>
        <v>0.99953552305017845</v>
      </c>
      <c r="I98" s="82"/>
    </row>
    <row r="99" spans="1:9" x14ac:dyDescent="0.25">
      <c r="A99" s="9" t="s">
        <v>136</v>
      </c>
      <c r="B99" s="15">
        <f>IF('Rådata - Renter'!E82&lt;&gt;"",'Rådata - Renter'!E82,"")</f>
        <v>2.37</v>
      </c>
      <c r="C99" s="3">
        <f>IF('Rådata - KPI total'!C82&lt;&gt;"",'Rådata - KPI total'!C82,"")</f>
        <v>85.4</v>
      </c>
      <c r="D99" s="3">
        <f t="shared" si="11"/>
        <v>4.1463414634146414</v>
      </c>
      <c r="E99" s="14">
        <f t="shared" si="10"/>
        <v>-1.7763414634146413</v>
      </c>
      <c r="F99" s="14"/>
      <c r="G99" s="45">
        <f t="shared" si="8"/>
        <v>0.98223658536585357</v>
      </c>
      <c r="H99" s="65">
        <f t="shared" si="9"/>
        <v>0.99240650485328774</v>
      </c>
      <c r="I99" s="82"/>
    </row>
    <row r="100" spans="1:9" x14ac:dyDescent="0.25">
      <c r="A100" s="9" t="s">
        <v>137</v>
      </c>
      <c r="B100" s="15">
        <f>IF('Rådata - Renter'!E83&lt;&gt;"",'Rådata - Renter'!E83,"")</f>
        <v>2.5499999999999998</v>
      </c>
      <c r="C100" s="3">
        <f>IF('Rådata - KPI total'!C83&lt;&gt;"",'Rådata - KPI total'!C83,"")</f>
        <v>85.1</v>
      </c>
      <c r="D100" s="3">
        <f t="shared" si="11"/>
        <v>3.5279805352797946</v>
      </c>
      <c r="E100" s="14">
        <f t="shared" si="10"/>
        <v>-0.97798053527979478</v>
      </c>
      <c r="F100" s="14"/>
      <c r="G100" s="45">
        <f t="shared" si="8"/>
        <v>0.99022019464720201</v>
      </c>
      <c r="H100" s="65">
        <f t="shared" si="9"/>
        <v>1.0081279901403537</v>
      </c>
      <c r="I100" s="82"/>
    </row>
    <row r="101" spans="1:9" x14ac:dyDescent="0.25">
      <c r="A101" s="9" t="s">
        <v>138</v>
      </c>
      <c r="B101" s="15">
        <f>IF('Rådata - Renter'!E84&lt;&gt;"",'Rådata - Renter'!E84,"")</f>
        <v>2.67</v>
      </c>
      <c r="C101" s="3">
        <f>IF('Rådata - KPI total'!C84&lt;&gt;"",'Rådata - KPI total'!C84,"")</f>
        <v>85.8</v>
      </c>
      <c r="D101" s="3">
        <f t="shared" si="11"/>
        <v>5.1470588235294157</v>
      </c>
      <c r="E101" s="14">
        <f t="shared" si="10"/>
        <v>-2.4770588235294158</v>
      </c>
      <c r="F101" s="14"/>
      <c r="G101" s="45">
        <f t="shared" si="8"/>
        <v>0.97522941176470579</v>
      </c>
      <c r="H101" s="65">
        <f t="shared" si="9"/>
        <v>0.98486116223085396</v>
      </c>
      <c r="I101" s="82"/>
    </row>
    <row r="102" spans="1:9" x14ac:dyDescent="0.25">
      <c r="A102" s="9" t="s">
        <v>139</v>
      </c>
      <c r="B102" s="15">
        <f>IF('Rådata - Renter'!E85&lt;&gt;"",'Rådata - Renter'!E85,"")</f>
        <v>2.66</v>
      </c>
      <c r="C102" s="3">
        <f>IF('Rådata - KPI total'!C85&lt;&gt;"",'Rådata - KPI total'!C85,"")</f>
        <v>86.3</v>
      </c>
      <c r="D102" s="3">
        <f t="shared" si="11"/>
        <v>5.2439024390243869</v>
      </c>
      <c r="E102" s="14">
        <f t="shared" si="10"/>
        <v>-2.5839024390243868</v>
      </c>
      <c r="F102" s="14">
        <f>AVERAGE(E91:E102)</f>
        <v>-1.098035464451147</v>
      </c>
      <c r="G102" s="45">
        <f t="shared" si="8"/>
        <v>0.97416097560975612</v>
      </c>
      <c r="H102" s="65">
        <f t="shared" si="9"/>
        <v>0.99890442582836347</v>
      </c>
      <c r="I102" s="82"/>
    </row>
    <row r="103" spans="1:9" x14ac:dyDescent="0.25">
      <c r="A103" s="9" t="s">
        <v>140</v>
      </c>
      <c r="B103" s="15">
        <f>IF('Rådata - Renter'!E86&lt;&gt;"",'Rådata - Renter'!E86,"")</f>
        <v>2.83</v>
      </c>
      <c r="C103" s="3">
        <f>IF('Rådata - KPI total'!C86&lt;&gt;"",'Rådata - KPI total'!C86,"")</f>
        <v>85.5</v>
      </c>
      <c r="D103" s="3">
        <f t="shared" si="11"/>
        <v>3.2608695652173947</v>
      </c>
      <c r="E103" s="14">
        <f t="shared" si="10"/>
        <v>-0.43086956521739461</v>
      </c>
      <c r="F103" s="14"/>
      <c r="G103" s="45">
        <f t="shared" si="8"/>
        <v>0.99569130434782604</v>
      </c>
      <c r="H103" s="65">
        <f t="shared" si="9"/>
        <v>1.0221014075467285</v>
      </c>
      <c r="I103" s="82"/>
    </row>
    <row r="104" spans="1:9" x14ac:dyDescent="0.25">
      <c r="A104" s="9" t="s">
        <v>141</v>
      </c>
      <c r="B104" s="15">
        <f>IF('Rådata - Renter'!E87&lt;&gt;"",'Rådata - Renter'!E87,"")</f>
        <v>3.19</v>
      </c>
      <c r="C104" s="3">
        <f>IF('Rådata - KPI total'!C87&lt;&gt;"",'Rådata - KPI total'!C87,"")</f>
        <v>86.5</v>
      </c>
      <c r="D104" s="3">
        <f t="shared" si="11"/>
        <v>3.7170263788968754</v>
      </c>
      <c r="E104" s="14">
        <f t="shared" si="10"/>
        <v>-0.52702637889687542</v>
      </c>
      <c r="F104" s="14"/>
      <c r="G104" s="45">
        <f t="shared" si="8"/>
        <v>0.99472973621103122</v>
      </c>
      <c r="H104" s="65">
        <f t="shared" si="9"/>
        <v>0.99903427083012974</v>
      </c>
      <c r="I104" s="82"/>
    </row>
    <row r="105" spans="1:9" x14ac:dyDescent="0.25">
      <c r="A105" s="9" t="s">
        <v>142</v>
      </c>
      <c r="B105" s="15">
        <f>IF('Rådata - Renter'!E88&lt;&gt;"",'Rådata - Renter'!E88,"")</f>
        <v>3.21</v>
      </c>
      <c r="C105" s="3">
        <f>IF('Rådata - KPI total'!C88&lt;&gt;"",'Rådata - KPI total'!C88,"")</f>
        <v>87</v>
      </c>
      <c r="D105" s="3">
        <f t="shared" si="11"/>
        <v>4.567307692307689</v>
      </c>
      <c r="E105" s="14">
        <f t="shared" si="10"/>
        <v>-1.357307692307689</v>
      </c>
      <c r="F105" s="14"/>
      <c r="G105" s="45">
        <f t="shared" si="8"/>
        <v>0.98642692307692315</v>
      </c>
      <c r="H105" s="65">
        <f t="shared" si="9"/>
        <v>0.99165319701235244</v>
      </c>
      <c r="I105" s="82"/>
    </row>
    <row r="106" spans="1:9" x14ac:dyDescent="0.25">
      <c r="A106" s="9" t="s">
        <v>143</v>
      </c>
      <c r="B106" s="15">
        <f>IF('Rådata - Renter'!E89&lt;&gt;"",'Rådata - Renter'!E89,"")</f>
        <v>3.18</v>
      </c>
      <c r="C106" s="3">
        <f>IF('Rådata - KPI total'!C89&lt;&gt;"",'Rådata - KPI total'!C89,"")</f>
        <v>88</v>
      </c>
      <c r="D106" s="3">
        <f t="shared" si="11"/>
        <v>5.3892215568862278</v>
      </c>
      <c r="E106" s="14">
        <f t="shared" si="10"/>
        <v>-2.2092215568862277</v>
      </c>
      <c r="F106" s="14"/>
      <c r="G106" s="45">
        <f t="shared" si="8"/>
        <v>0.97790778443113768</v>
      </c>
      <c r="H106" s="65">
        <f t="shared" si="9"/>
        <v>0.99136363936700744</v>
      </c>
      <c r="I106" s="82"/>
    </row>
    <row r="107" spans="1:9" x14ac:dyDescent="0.25">
      <c r="A107" s="9" t="s">
        <v>144</v>
      </c>
      <c r="B107" s="15">
        <f>IF('Rådata - Renter'!E90&lt;&gt;"",'Rådata - Renter'!E90,"")</f>
        <v>3.05</v>
      </c>
      <c r="C107" s="3">
        <f>IF('Rådata - KPI total'!C90&lt;&gt;"",'Rådata - KPI total'!C90,"")</f>
        <v>88.3</v>
      </c>
      <c r="D107" s="3">
        <f t="shared" si="11"/>
        <v>5.8752997601918358</v>
      </c>
      <c r="E107" s="14">
        <f t="shared" si="10"/>
        <v>-2.8252997601918359</v>
      </c>
      <c r="F107" s="14"/>
      <c r="G107" s="45">
        <f t="shared" si="8"/>
        <v>0.97174700239808165</v>
      </c>
      <c r="H107" s="65">
        <f t="shared" si="9"/>
        <v>0.99370003784493866</v>
      </c>
      <c r="I107" s="82"/>
    </row>
    <row r="108" spans="1:9" x14ac:dyDescent="0.25">
      <c r="A108" s="9" t="s">
        <v>145</v>
      </c>
      <c r="B108" s="15">
        <f>IF('Rådata - Renter'!E91&lt;&gt;"",'Rådata - Renter'!E91,"")</f>
        <v>3.29</v>
      </c>
      <c r="C108" s="3">
        <f>IF('Rådata - KPI total'!C91&lt;&gt;"",'Rådata - KPI total'!C91,"")</f>
        <v>89</v>
      </c>
      <c r="D108" s="3">
        <f t="shared" si="11"/>
        <v>6.3321385902031029</v>
      </c>
      <c r="E108" s="14">
        <f t="shared" si="10"/>
        <v>-3.0421385902031028</v>
      </c>
      <c r="F108" s="14"/>
      <c r="G108" s="45">
        <f t="shared" si="8"/>
        <v>0.96957861409796897</v>
      </c>
      <c r="H108" s="65">
        <f t="shared" si="9"/>
        <v>0.99776856702952366</v>
      </c>
      <c r="I108" s="82"/>
    </row>
    <row r="109" spans="1:9" x14ac:dyDescent="0.25">
      <c r="A109" s="9" t="s">
        <v>146</v>
      </c>
      <c r="B109" s="15">
        <f>IF('Rådata - Renter'!E92&lt;&gt;"",'Rådata - Renter'!E92,"")</f>
        <v>3.62</v>
      </c>
      <c r="C109" s="3">
        <f>IF('Rådata - KPI total'!C92&lt;&gt;"",'Rådata - KPI total'!C92,"")</f>
        <v>90.2</v>
      </c>
      <c r="D109" s="3">
        <f t="shared" si="11"/>
        <v>6.7455621301775182</v>
      </c>
      <c r="E109" s="14">
        <f t="shared" si="10"/>
        <v>-3.125562130177518</v>
      </c>
      <c r="F109" s="14"/>
      <c r="G109" s="45">
        <f t="shared" si="8"/>
        <v>0.96874437869822483</v>
      </c>
      <c r="H109" s="65">
        <f t="shared" si="9"/>
        <v>0.99913958972731653</v>
      </c>
      <c r="I109" s="82"/>
    </row>
    <row r="110" spans="1:9" x14ac:dyDescent="0.25">
      <c r="A110" s="9" t="s">
        <v>147</v>
      </c>
      <c r="B110" s="15">
        <f>IF('Rådata - Renter'!E93&lt;&gt;"",'Rådata - Renter'!E93,"")</f>
        <v>3.89</v>
      </c>
      <c r="C110" s="3">
        <f>IF('Rådata - KPI total'!C93&lt;&gt;"",'Rådata - KPI total'!C93,"")</f>
        <v>89.9</v>
      </c>
      <c r="D110" s="3">
        <f t="shared" si="11"/>
        <v>6.5165876777251182</v>
      </c>
      <c r="E110" s="14">
        <f t="shared" si="10"/>
        <v>-2.626587677725118</v>
      </c>
      <c r="F110" s="14"/>
      <c r="G110" s="45">
        <f t="shared" si="8"/>
        <v>0.97373412322274877</v>
      </c>
      <c r="H110" s="65">
        <f t="shared" si="9"/>
        <v>1.0051507339131391</v>
      </c>
      <c r="I110" s="82"/>
    </row>
    <row r="111" spans="1:9" x14ac:dyDescent="0.25">
      <c r="A111" s="9" t="s">
        <v>148</v>
      </c>
      <c r="B111" s="15">
        <f>IF('Rådata - Renter'!E94&lt;&gt;"",'Rådata - Renter'!E94,"")</f>
        <v>4.2699999999999996</v>
      </c>
      <c r="C111" s="3">
        <f>IF('Rådata - KPI total'!C94&lt;&gt;"",'Rådata - KPI total'!C94,"")</f>
        <v>91.2</v>
      </c>
      <c r="D111" s="3">
        <f t="shared" si="11"/>
        <v>6.7915690866510499</v>
      </c>
      <c r="E111" s="14">
        <f t="shared" si="10"/>
        <v>-2.5215690866510503</v>
      </c>
      <c r="F111" s="14"/>
      <c r="G111" s="45">
        <f t="shared" si="8"/>
        <v>0.97478430913348946</v>
      </c>
      <c r="H111" s="65">
        <f t="shared" si="9"/>
        <v>1.0010785140272838</v>
      </c>
      <c r="I111" s="82"/>
    </row>
    <row r="112" spans="1:9" x14ac:dyDescent="0.25">
      <c r="A112" s="9" t="s">
        <v>149</v>
      </c>
      <c r="B112" s="15">
        <f>IF('Rådata - Renter'!E95&lt;&gt;"",'Rådata - Renter'!E95,"")</f>
        <v>4.84</v>
      </c>
      <c r="C112" s="3">
        <f>IF('Rådata - KPI total'!C95&lt;&gt;"",'Rådata - KPI total'!C95,"")</f>
        <v>91.5</v>
      </c>
      <c r="D112" s="3">
        <f t="shared" si="11"/>
        <v>7.5205640423031799</v>
      </c>
      <c r="E112" s="14">
        <f t="shared" si="10"/>
        <v>-2.68056404230318</v>
      </c>
      <c r="F112" s="14"/>
      <c r="G112" s="45">
        <f t="shared" si="8"/>
        <v>0.9731943595769682</v>
      </c>
      <c r="H112" s="65">
        <f t="shared" si="9"/>
        <v>0.99836892167669933</v>
      </c>
      <c r="I112" s="82"/>
    </row>
    <row r="113" spans="1:12" x14ac:dyDescent="0.25">
      <c r="A113" s="9" t="s">
        <v>150</v>
      </c>
      <c r="B113" s="15">
        <f>IF('Rådata - Renter'!E96&lt;&gt;"",'Rådata - Renter'!E96,"")</f>
        <v>4.9400000000000004</v>
      </c>
      <c r="C113" s="3">
        <f>IF('Rådata - KPI total'!C96&lt;&gt;"",'Rådata - KPI total'!C96,"")</f>
        <v>91.4</v>
      </c>
      <c r="D113" s="3">
        <f t="shared" si="11"/>
        <v>6.5268065268065376</v>
      </c>
      <c r="E113" s="14">
        <f t="shared" si="10"/>
        <v>-1.5868065268065372</v>
      </c>
      <c r="F113" s="14"/>
      <c r="G113" s="45">
        <f t="shared" si="8"/>
        <v>0.98413193473193461</v>
      </c>
      <c r="H113" s="65">
        <f t="shared" si="9"/>
        <v>1.0112388394438709</v>
      </c>
      <c r="I113" s="82"/>
    </row>
    <row r="114" spans="1:12" x14ac:dyDescent="0.25">
      <c r="A114" s="9" t="s">
        <v>151</v>
      </c>
      <c r="B114" s="15">
        <f>IF('Rådata - Renter'!E97&lt;&gt;"",'Rådata - Renter'!E97,"")</f>
        <v>5.03</v>
      </c>
      <c r="C114" s="3">
        <f>IF('Rådata - KPI total'!C97&lt;&gt;"",'Rådata - KPI total'!C97,"")</f>
        <v>91.4</v>
      </c>
      <c r="D114" s="3">
        <f t="shared" si="11"/>
        <v>5.9096176129779936</v>
      </c>
      <c r="E114" s="14">
        <f t="shared" si="10"/>
        <v>-0.87961761297799335</v>
      </c>
      <c r="F114" s="14">
        <f>AVERAGE(E103:E114)</f>
        <v>-1.9843808850287104</v>
      </c>
      <c r="G114" s="45">
        <f t="shared" si="8"/>
        <v>0.9912038238702201</v>
      </c>
      <c r="H114" s="65">
        <f t="shared" si="9"/>
        <v>1.0071859157179082</v>
      </c>
      <c r="I114" s="82"/>
    </row>
    <row r="115" spans="1:12" x14ac:dyDescent="0.25">
      <c r="A115" s="9" t="s">
        <v>152</v>
      </c>
      <c r="B115" s="15">
        <f>IF('Rådata - Renter'!E98&lt;&gt;"",'Rådata - Renter'!E98,"")</f>
        <v>5.03</v>
      </c>
      <c r="C115" s="3">
        <f>IF('Rådata - KPI total'!C98&lt;&gt;"",'Rådata - KPI total'!C98,"")</f>
        <v>91.5</v>
      </c>
      <c r="D115" s="3">
        <f t="shared" si="11"/>
        <v>7.0175438596491224</v>
      </c>
      <c r="E115" s="14">
        <f t="shared" si="10"/>
        <v>-1.9875438596491222</v>
      </c>
      <c r="F115" s="14"/>
      <c r="G115" s="45">
        <f t="shared" si="8"/>
        <v>0.98012456140350879</v>
      </c>
      <c r="H115" s="65">
        <f t="shared" si="9"/>
        <v>0.98882241754934763</v>
      </c>
      <c r="I115" s="82"/>
    </row>
    <row r="116" spans="1:12" x14ac:dyDescent="0.25">
      <c r="A116" s="9" t="s">
        <v>153</v>
      </c>
      <c r="B116" s="15">
        <f>IF('Rådata - Renter'!E99&lt;&gt;"",'Rådata - Renter'!E99,"")</f>
        <v>5.09</v>
      </c>
      <c r="C116" s="3">
        <f>IF('Rådata - KPI total'!C99&lt;&gt;"",'Rådata - KPI total'!C99,"")</f>
        <v>91.9</v>
      </c>
      <c r="D116" s="3">
        <f t="shared" si="11"/>
        <v>6.2427745664739946</v>
      </c>
      <c r="E116" s="14">
        <f t="shared" si="10"/>
        <v>-1.1527745664739948</v>
      </c>
      <c r="F116" s="14"/>
      <c r="G116" s="45">
        <f t="shared" si="8"/>
        <v>0.98847225433526009</v>
      </c>
      <c r="H116" s="65">
        <f t="shared" si="9"/>
        <v>1.0085169714753375</v>
      </c>
      <c r="I116" s="82"/>
    </row>
    <row r="117" spans="1:12" x14ac:dyDescent="0.25">
      <c r="A117" s="9" t="s">
        <v>154</v>
      </c>
      <c r="B117" s="15">
        <f>IF('Rådata - Renter'!E100&lt;&gt;"",'Rådata - Renter'!E100,"")</f>
        <v>5.3</v>
      </c>
      <c r="C117" s="3">
        <f>IF('Rådata - KPI total'!C100&lt;&gt;"",'Rådata - KPI total'!C100,"")</f>
        <v>92.7</v>
      </c>
      <c r="D117" s="3">
        <f t="shared" si="11"/>
        <v>6.5517241379310382</v>
      </c>
      <c r="E117" s="14">
        <f t="shared" si="10"/>
        <v>-1.2517241379310384</v>
      </c>
      <c r="F117" s="14"/>
      <c r="G117" s="45">
        <f t="shared" si="8"/>
        <v>0.98748275862068957</v>
      </c>
      <c r="H117" s="65">
        <f t="shared" si="9"/>
        <v>0.99899896460398274</v>
      </c>
      <c r="I117" s="82"/>
    </row>
    <row r="118" spans="1:12" x14ac:dyDescent="0.25">
      <c r="A118" s="9" t="s">
        <v>155</v>
      </c>
      <c r="B118" s="15">
        <f>IF('Rådata - Renter'!E101&lt;&gt;"",'Rådata - Renter'!E101,"")</f>
        <v>5.24</v>
      </c>
      <c r="C118" s="3">
        <f>IF('Rådata - KPI total'!C101&lt;&gt;"",'Rådata - KPI total'!C101,"")</f>
        <v>93.6</v>
      </c>
      <c r="D118" s="3">
        <f>((C118-C106)/C106)*100</f>
        <v>6.3636363636363571</v>
      </c>
      <c r="E118" s="14">
        <f t="shared" si="10"/>
        <v>-1.1236363636363569</v>
      </c>
      <c r="F118" s="14"/>
      <c r="G118" s="45">
        <f t="shared" si="8"/>
        <v>0.9887636363636364</v>
      </c>
      <c r="H118" s="65">
        <f t="shared" si="9"/>
        <v>1.0012971140323867</v>
      </c>
      <c r="I118" s="82"/>
    </row>
    <row r="119" spans="1:12" x14ac:dyDescent="0.25">
      <c r="A119" s="9" t="s">
        <v>156</v>
      </c>
      <c r="B119" s="15">
        <f>IF('Rådata - Renter'!E102&lt;&gt;"",'Rådata - Renter'!E102,"")</f>
        <v>5.13</v>
      </c>
      <c r="C119" s="3">
        <f>IF('Rådata - KPI total'!C102&lt;&gt;"",'Rådata - KPI total'!C102,"")</f>
        <v>94.1</v>
      </c>
      <c r="D119" s="3">
        <f>((C119-C107)/C107)*100</f>
        <v>6.5685164212910498</v>
      </c>
      <c r="E119" s="14">
        <f>B119-D119</f>
        <v>-1.43851642129105</v>
      </c>
      <c r="F119" s="14"/>
      <c r="G119" s="45">
        <f t="shared" si="8"/>
        <v>0.98561483578708953</v>
      </c>
      <c r="H119" s="65">
        <f>G119/G118</f>
        <v>0.99681541628277592</v>
      </c>
      <c r="I119" s="82"/>
    </row>
    <row r="120" spans="1:12" x14ac:dyDescent="0.25">
      <c r="A120" s="9" t="s">
        <v>157</v>
      </c>
      <c r="B120" s="15">
        <f>IF('Rådata - Renter'!E103&lt;&gt;"",'Rådata - Renter'!E103,"")</f>
        <v>5.75</v>
      </c>
      <c r="C120" s="3">
        <f>IF('Rådata - KPI total'!C103&lt;&gt;"",'Rådata - KPI total'!C103,"")</f>
        <v>94.7</v>
      </c>
      <c r="D120" s="3">
        <f t="shared" ref="D120:D123" si="12">((C120-C108)/C108)*100</f>
        <v>6.4044943820224756</v>
      </c>
      <c r="E120" s="14">
        <f t="shared" ref="E120:E121" si="13">B120-D120</f>
        <v>-0.65449438202247556</v>
      </c>
      <c r="G120" s="45">
        <f t="shared" si="8"/>
        <v>0.99345505617977525</v>
      </c>
      <c r="H120" s="65">
        <f t="shared" si="9"/>
        <v>1.0079546493295475</v>
      </c>
      <c r="I120" s="82"/>
    </row>
    <row r="121" spans="1:12" x14ac:dyDescent="0.25">
      <c r="A121" s="9" t="s">
        <v>158</v>
      </c>
      <c r="B121" s="15">
        <f>IF('Rådata - Renter'!E104&lt;&gt;"",'Rådata - Renter'!E104,"")</f>
        <v>6.17</v>
      </c>
      <c r="C121" s="3">
        <f>IF('Rådata - KPI total'!C104&lt;&gt;"",'Rådata - KPI total'!C104,"")</f>
        <v>95</v>
      </c>
      <c r="D121" s="3">
        <f t="shared" si="12"/>
        <v>5.321507760532147</v>
      </c>
      <c r="E121" s="14">
        <f t="shared" si="13"/>
        <v>0.8484922394678529</v>
      </c>
      <c r="G121" s="45">
        <f t="shared" si="8"/>
        <v>1.0084849223946786</v>
      </c>
      <c r="H121" s="65">
        <f t="shared" si="9"/>
        <v>1.015128883910158</v>
      </c>
      <c r="I121" s="82"/>
    </row>
    <row r="122" spans="1:12" x14ac:dyDescent="0.25">
      <c r="A122" s="9" t="s">
        <v>159</v>
      </c>
      <c r="B122" s="15">
        <f>IF('Rådata - Renter'!E105&lt;&gt;"",'Rådata - Renter'!E105,"")</f>
        <v>6.27</v>
      </c>
      <c r="C122" s="3">
        <f>IF('Rådata - KPI total'!C105&lt;&gt;"",'Rådata - KPI total'!C105,"")</f>
        <v>94.3</v>
      </c>
      <c r="D122" s="3">
        <f t="shared" si="12"/>
        <v>4.8943270300333612</v>
      </c>
      <c r="E122" s="14">
        <f t="shared" ref="E122:E128" si="14">B122-D122</f>
        <v>1.3756729699666383</v>
      </c>
      <c r="G122" s="45">
        <f t="shared" si="8"/>
        <v>1.0137567296996663</v>
      </c>
      <c r="H122" s="65">
        <f t="shared" si="9"/>
        <v>1.0052274527738796</v>
      </c>
      <c r="I122" s="82"/>
    </row>
    <row r="123" spans="1:12" x14ac:dyDescent="0.25">
      <c r="A123" s="9" t="s">
        <v>160</v>
      </c>
      <c r="B123" s="15">
        <f>IF('Rådata - Renter'!E106&lt;&gt;"",'Rådata - Renter'!E106,"")</f>
        <v>6.41</v>
      </c>
      <c r="C123" s="3">
        <f>IF('Rådata - KPI total'!C106&lt;&gt;"",'Rådata - KPI total'!C106,"")</f>
        <v>94.3</v>
      </c>
      <c r="D123" s="3">
        <f t="shared" si="12"/>
        <v>3.3991228070175379</v>
      </c>
      <c r="E123" s="14">
        <f t="shared" si="14"/>
        <v>3.0108771929824623</v>
      </c>
      <c r="G123" s="45">
        <f t="shared" si="8"/>
        <v>1.0301087719298245</v>
      </c>
      <c r="H123" s="65">
        <f t="shared" si="9"/>
        <v>1.0161301441964312</v>
      </c>
      <c r="I123" s="82"/>
    </row>
    <row r="124" spans="1:12" x14ac:dyDescent="0.25">
      <c r="A124" s="9" t="s">
        <v>161</v>
      </c>
      <c r="B124" s="15">
        <f>IF('Rådata - Renter'!E107&lt;&gt;"",'Rådata - Renter'!E107,"")</f>
        <v>6.59</v>
      </c>
      <c r="C124" s="3">
        <f>IF('Rådata - KPI total'!C107&lt;&gt;"",'Rådata - KPI total'!C107,"")</f>
        <v>95.2</v>
      </c>
      <c r="D124" s="3">
        <f t="shared" ref="D124" si="15">((C124-C112)/C112)*100</f>
        <v>4.0437158469945391</v>
      </c>
      <c r="E124" s="14">
        <f t="shared" si="14"/>
        <v>2.5462841530054607</v>
      </c>
      <c r="G124" s="45">
        <f t="shared" si="8"/>
        <v>1.0254628415300546</v>
      </c>
      <c r="H124" s="65">
        <f t="shared" si="9"/>
        <v>0.9954898642489316</v>
      </c>
      <c r="I124" s="82"/>
    </row>
    <row r="125" spans="1:12" x14ac:dyDescent="0.25">
      <c r="A125" s="9" t="s">
        <v>162</v>
      </c>
      <c r="B125" s="15">
        <f>IF('Rådata - Renter'!E108&lt;&gt;"",'Rådata - Renter'!E108,"")</f>
        <v>6.22</v>
      </c>
      <c r="C125" s="3">
        <f>IF('Rådata - KPI total'!C108&lt;&gt;"",'Rådata - KPI total'!C108,"")</f>
        <v>95.7</v>
      </c>
      <c r="D125" s="3">
        <f>((C125-C113)/C113)*100</f>
        <v>4.7045951859956201</v>
      </c>
      <c r="E125" s="14">
        <f t="shared" si="14"/>
        <v>1.5154048140043797</v>
      </c>
      <c r="G125" s="45">
        <f t="shared" si="8"/>
        <v>1.0151540481400438</v>
      </c>
      <c r="H125" s="45">
        <f>G125/G124</f>
        <v>0.98994717997326021</v>
      </c>
      <c r="I125" s="82"/>
    </row>
    <row r="126" spans="1:12" x14ac:dyDescent="0.25">
      <c r="A126" s="9" t="s">
        <v>163</v>
      </c>
      <c r="B126" s="15">
        <f>IF('Rådata - Renter'!E109&lt;&gt;"",'Rådata - Renter'!E109,"")</f>
        <v>6.64</v>
      </c>
      <c r="C126" s="3">
        <f>IF('Rådata - KPI total'!C109&lt;&gt;"",'Rådata - KPI total'!C109,"")</f>
        <v>95.7</v>
      </c>
      <c r="D126" s="3">
        <f>((C126-C114)/C114)*100</f>
        <v>4.7045951859956201</v>
      </c>
      <c r="E126" s="14">
        <f t="shared" si="14"/>
        <v>1.9354048140043796</v>
      </c>
      <c r="F126" s="65">
        <f>AVERAGE(E115:E126)</f>
        <v>0.30195387103559462</v>
      </c>
      <c r="G126" s="45">
        <f t="shared" si="8"/>
        <v>1.0193540481400438</v>
      </c>
      <c r="H126" s="45">
        <f>G126/G125</f>
        <v>1.0041373031095084</v>
      </c>
      <c r="I126" s="82"/>
      <c r="J126" s="113"/>
      <c r="K126" s="114"/>
      <c r="L126" s="113"/>
    </row>
    <row r="127" spans="1:12" x14ac:dyDescent="0.25">
      <c r="A127" s="9" t="s">
        <v>164</v>
      </c>
      <c r="B127" s="15">
        <f>IF('Rådata - Renter'!E110&lt;&gt;"",'Rådata - Renter'!E110,"")</f>
        <v>6.63</v>
      </c>
      <c r="C127" s="3">
        <f>IF('Rådata - KPI total'!C110&lt;&gt;"",'Rådata - KPI total'!C110,"")</f>
        <v>95.9</v>
      </c>
      <c r="D127" s="3">
        <f>((C127-C115)/C115)*100</f>
        <v>4.8087431693989133</v>
      </c>
      <c r="E127" s="14">
        <f t="shared" si="14"/>
        <v>1.8212568306010866</v>
      </c>
      <c r="G127" s="45">
        <f>(1+(E127/100))</f>
        <v>1.0182125683060108</v>
      </c>
      <c r="H127" s="45">
        <f t="shared" ref="H127:H134" si="16">G127/G126</f>
        <v>0.99888019296522557</v>
      </c>
      <c r="I127" s="82"/>
      <c r="J127" s="113"/>
      <c r="K127" s="114"/>
    </row>
    <row r="128" spans="1:12" x14ac:dyDescent="0.25">
      <c r="A128" s="9" t="s">
        <v>165</v>
      </c>
      <c r="B128" s="15">
        <f>IF('Rådata - Renter'!E111&lt;&gt;"",'Rådata - Renter'!E111,"")</f>
        <v>6.24</v>
      </c>
      <c r="C128" s="3">
        <f>IF('Rådata - KPI total'!C111&lt;&gt;"",'Rådata - KPI total'!C111,"")</f>
        <v>96.1</v>
      </c>
      <c r="D128" s="3">
        <f>((C128-C116)/C116)*100</f>
        <v>4.5701849836778985</v>
      </c>
      <c r="E128" s="14">
        <f t="shared" si="14"/>
        <v>1.6698150163221017</v>
      </c>
      <c r="G128" s="45">
        <f t="shared" si="8"/>
        <v>1.0166981501632211</v>
      </c>
      <c r="H128" s="45">
        <f t="shared" si="16"/>
        <v>0.99851266995720822</v>
      </c>
      <c r="I128" s="82"/>
      <c r="J128" s="113"/>
      <c r="K128" s="114"/>
    </row>
    <row r="129" spans="1:11" x14ac:dyDescent="0.25">
      <c r="A129" s="9" t="s">
        <v>166</v>
      </c>
      <c r="B129" s="15">
        <f>IF('Rådata - Renter'!E112&lt;&gt;"",'Rådata - Renter'!E112,"")</f>
        <v>6.46</v>
      </c>
      <c r="C129" s="3">
        <f>IF('Rådata - KPI total'!C112&lt;&gt;"",'Rådata - KPI total'!C112,"")</f>
        <v>96.3</v>
      </c>
      <c r="D129" s="3">
        <f t="shared" ref="D129:D134" si="17">((C129-C117)/C117)*100</f>
        <v>3.8834951456310614</v>
      </c>
      <c r="E129" s="14">
        <f t="shared" ref="E129:E134" si="18">B129-D129</f>
        <v>2.5765048543689386</v>
      </c>
      <c r="G129" s="45">
        <f>(1+(E129/100))</f>
        <v>1.0257650485436893</v>
      </c>
      <c r="H129" s="45">
        <f t="shared" si="16"/>
        <v>1.0089179845355405</v>
      </c>
      <c r="I129" s="82"/>
      <c r="J129" s="113"/>
      <c r="K129" s="114"/>
    </row>
    <row r="130" spans="1:11" x14ac:dyDescent="0.25">
      <c r="A130" s="9" t="s">
        <v>167</v>
      </c>
      <c r="B130" s="15">
        <f>IF('Rådata - Renter'!E113&lt;&gt;"",'Rådata - Renter'!E113,"")</f>
        <v>6.46</v>
      </c>
      <c r="C130" s="3">
        <f>IF('Rådata - KPI total'!C113&lt;&gt;"",'Rådata - KPI total'!C113,"")</f>
        <v>97</v>
      </c>
      <c r="D130" s="3">
        <f t="shared" si="17"/>
        <v>3.6324786324786391</v>
      </c>
      <c r="E130" s="14">
        <f t="shared" si="18"/>
        <v>2.8275213675213609</v>
      </c>
      <c r="G130" s="45">
        <f t="shared" ref="G130:G134" si="19">(1+(E130/100))</f>
        <v>1.0282752136752136</v>
      </c>
      <c r="H130" s="45">
        <f t="shared" si="16"/>
        <v>1.0024471150923771</v>
      </c>
      <c r="I130" s="82"/>
    </row>
    <row r="131" spans="1:11" x14ac:dyDescent="0.25">
      <c r="A131" s="9" t="s">
        <v>168</v>
      </c>
      <c r="B131" s="15">
        <f>IF('Rådata - Renter'!E114&lt;&gt;"",'Rådata - Renter'!E114,"")</f>
        <v>6.44</v>
      </c>
      <c r="C131" s="3">
        <f>IF('Rådata - KPI total'!C114&lt;&gt;"",'Rådata - KPI total'!C114,"")</f>
        <v>96.9</v>
      </c>
      <c r="D131" s="3">
        <f t="shared" si="17"/>
        <v>2.9755579171094704</v>
      </c>
      <c r="E131" s="14">
        <f t="shared" si="18"/>
        <v>3.46444208289053</v>
      </c>
      <c r="G131" s="45">
        <f t="shared" si="19"/>
        <v>1.0346444208289054</v>
      </c>
      <c r="H131" s="45">
        <f t="shared" si="16"/>
        <v>1.0061940685421438</v>
      </c>
      <c r="I131" s="82"/>
    </row>
    <row r="132" spans="1:11" x14ac:dyDescent="0.25">
      <c r="A132" s="9" t="s">
        <v>169</v>
      </c>
      <c r="B132" s="15">
        <f>IF('Rådata - Renter'!E115&lt;&gt;"",'Rådata - Renter'!E115,"")</f>
        <v>6.7</v>
      </c>
      <c r="C132" s="3">
        <f>IF('Rådata - KPI total'!C115&lt;&gt;"",'Rådata - KPI total'!C115,"")</f>
        <v>97.2</v>
      </c>
      <c r="D132" s="3">
        <f t="shared" si="17"/>
        <v>2.6399155227032733</v>
      </c>
      <c r="E132" s="14">
        <f t="shared" si="18"/>
        <v>4.0600844772967264</v>
      </c>
      <c r="G132" s="45">
        <f t="shared" si="19"/>
        <v>1.0406008447729673</v>
      </c>
      <c r="H132" s="45">
        <f t="shared" si="16"/>
        <v>1.005756976816528</v>
      </c>
      <c r="I132" s="82"/>
    </row>
    <row r="133" spans="1:11" x14ac:dyDescent="0.25">
      <c r="A133" s="9" t="s">
        <v>170</v>
      </c>
      <c r="B133" s="15">
        <f>IF('Rådata - Renter'!E116&lt;&gt;"",'Rådata - Renter'!E116,"")</f>
        <v>6.75</v>
      </c>
      <c r="C133" s="3">
        <f>IF('Rådata - KPI total'!C116&lt;&gt;"",'Rådata - KPI total'!C116,"")</f>
        <v>97.7</v>
      </c>
      <c r="D133" s="3">
        <f t="shared" si="17"/>
        <v>2.8421052631578978</v>
      </c>
      <c r="E133" s="14">
        <f t="shared" si="18"/>
        <v>3.9078947368421022</v>
      </c>
      <c r="G133" s="45">
        <f t="shared" si="19"/>
        <v>1.039078947368421</v>
      </c>
      <c r="H133" s="45">
        <f t="shared" si="16"/>
        <v>0.99853748205934012</v>
      </c>
      <c r="I133" s="82"/>
    </row>
    <row r="134" spans="1:11" x14ac:dyDescent="0.25">
      <c r="A134" s="9" t="s">
        <v>171</v>
      </c>
      <c r="B134" s="15">
        <f>IF('Rådata - Renter'!E117&lt;&gt;"",'Rådata - Renter'!E117,"")</f>
        <v>6.8</v>
      </c>
      <c r="C134" s="3">
        <f>IF('Rådata - KPI total'!C117&lt;&gt;"",'Rådata - KPI total'!C117,"")</f>
        <v>96.8</v>
      </c>
      <c r="D134" s="3">
        <f t="shared" si="17"/>
        <v>2.6511134676564159</v>
      </c>
      <c r="E134" s="14">
        <f t="shared" si="18"/>
        <v>4.1488865323435835</v>
      </c>
      <c r="G134" s="45">
        <f t="shared" si="19"/>
        <v>1.0414888653234358</v>
      </c>
      <c r="H134" s="45">
        <f t="shared" si="16"/>
        <v>1.002319282823618</v>
      </c>
      <c r="I134" s="82"/>
    </row>
    <row r="135" spans="1:11" x14ac:dyDescent="0.25">
      <c r="A135" s="9" t="s">
        <v>172</v>
      </c>
      <c r="B135" s="15">
        <f>IF('Rådata - Renter'!E118&lt;&gt;"",'Rådata - Renter'!E118,"")</f>
        <v>6.74</v>
      </c>
      <c r="C135" s="3">
        <f>IF('Rådata - KPI total'!C118&lt;&gt;"",'Rådata - KPI total'!C118,"")</f>
        <v>97.1</v>
      </c>
      <c r="D135" s="3">
        <f>((C135-C123)/C123)*100</f>
        <v>2.9692470837751825</v>
      </c>
      <c r="E135" s="14" cm="1">
        <f t="array" ref="E135">_xlfn.IFS(B135=0,"",B135&gt;0,(B135-D135))</f>
        <v>3.7707529162248177</v>
      </c>
      <c r="G135" s="45" cm="1">
        <f t="array" ref="G135">_xlfn.IFS(E135="","",E135&gt;0,(1+(E135/100)))</f>
        <v>1.0377075291622482</v>
      </c>
      <c r="H135" s="45" cm="1">
        <f t="array" ref="H135">_xlfn.IFS(G135="","",G135&gt;0,G135/G134)</f>
        <v>0.99636929756324055</v>
      </c>
      <c r="I135" s="82"/>
    </row>
    <row r="136" spans="1:11" x14ac:dyDescent="0.25">
      <c r="A136" s="9" t="s">
        <v>173</v>
      </c>
      <c r="B136" s="15">
        <f>IF('Rådata - Renter'!E119&lt;&gt;"",'Rådata - Renter'!E119,"")</f>
        <v>6.75</v>
      </c>
      <c r="C136" s="3">
        <f>IF('Rådata - KPI total'!C119&lt;&gt;"",'Rådata - KPI total'!C119,"")</f>
        <v>97.7</v>
      </c>
      <c r="D136" s="3">
        <f t="shared" ref="D136:D145" si="20">((C136-C124)/C124)*100</f>
        <v>2.6260504201680672</v>
      </c>
      <c r="E136" s="14" cm="1">
        <f t="array" ref="E136">_xlfn.IFS(B136=0,"",B136&gt;0,(B136-D136))</f>
        <v>4.1239495798319332</v>
      </c>
      <c r="G136" s="45" cm="1">
        <f t="array" ref="G136">_xlfn.IFS(E136="","",E136&gt;0,(1+(E136/100)))</f>
        <v>1.0412394957983193</v>
      </c>
      <c r="H136" s="45" cm="1">
        <f t="array" ref="H136">_xlfn.IFS(G136="","",G136&gt;0,G136/G135)</f>
        <v>1.00340362437085</v>
      </c>
      <c r="I136" s="82"/>
    </row>
    <row r="137" spans="1:11" x14ac:dyDescent="0.25">
      <c r="A137" s="9" t="s">
        <v>174</v>
      </c>
      <c r="B137" s="15">
        <f>IF('Rådata - Renter'!E120&lt;&gt;"",'Rådata - Renter'!E120,"")</f>
        <v>6.62</v>
      </c>
      <c r="C137" s="3">
        <f>IF('Rådata - KPI total'!C120&lt;&gt;"",'Rådata - KPI total'!C120,"")</f>
        <v>98</v>
      </c>
      <c r="D137" s="3">
        <f t="shared" si="20"/>
        <v>2.4033437826541242</v>
      </c>
      <c r="E137" s="14" cm="1">
        <f t="array" ref="E137">_xlfn.IFS(B137=0,"",B137&gt;0,(B137-D137))</f>
        <v>4.2166562173458759</v>
      </c>
      <c r="G137" s="45" cm="1">
        <f t="array" ref="G137">_xlfn.IFS(E137="","",E137&gt;0,(1+(E137/100)))</f>
        <v>1.0421665621734588</v>
      </c>
      <c r="H137" s="45" cm="1">
        <f t="array" ref="H137">_xlfn.IFS(G137="","",G137&gt;0,G137/G136)</f>
        <v>1.0008903488379768</v>
      </c>
      <c r="I137" s="82"/>
    </row>
    <row r="138" spans="1:11" x14ac:dyDescent="0.25">
      <c r="A138" s="9" t="s">
        <v>175</v>
      </c>
      <c r="B138" s="15">
        <f>IF('Rådata - Renter'!E121&lt;&gt;"",'Rådata - Renter'!E121,"")</f>
        <v>6.58</v>
      </c>
      <c r="C138" s="3">
        <f>IF('Rådata - KPI total'!C121&lt;&gt;"",'Rådata - KPI total'!C121,"")</f>
        <v>97.9</v>
      </c>
      <c r="D138" s="3">
        <f t="shared" si="20"/>
        <v>2.2988505747126462</v>
      </c>
      <c r="E138" s="14" cm="1">
        <f t="array" ref="E138">_xlfn.IFS(B138=0,"",B138&gt;0,(B138-D138))</f>
        <v>4.2811494252873539</v>
      </c>
      <c r="G138" s="45" cm="1">
        <f t="array" ref="G138">_xlfn.IFS(E138="","",E138&gt;0,(1+(E138/100)))</f>
        <v>1.0428114942528734</v>
      </c>
      <c r="H138" s="45" cm="1">
        <f t="array" ref="H138">_xlfn.IFS(G138="","",G138&gt;0,G138/G137)</f>
        <v>1.000618837816164</v>
      </c>
      <c r="I138" s="82"/>
    </row>
    <row r="139" spans="1:11" x14ac:dyDescent="0.25">
      <c r="A139" s="2" t="s">
        <v>334</v>
      </c>
      <c r="B139" s="15">
        <f>IF('Rådata - Renter'!E122&lt;&gt;"",'Rådata - Renter'!E122,"")</f>
        <v>6.26</v>
      </c>
      <c r="C139" s="3">
        <f>IF('Rådata - KPI total'!C122&lt;&gt;"",'Rådata - KPI total'!C122,"")</f>
        <v>98.1</v>
      </c>
      <c r="D139" s="3">
        <f t="shared" si="20"/>
        <v>2.2940563086548371</v>
      </c>
      <c r="E139" s="14" cm="1">
        <f t="array" ref="E139">_xlfn.IFS(B139=0,"",B139&gt;0,(B139-D139))</f>
        <v>3.9659436913451627</v>
      </c>
      <c r="G139" s="45" cm="1">
        <f t="array" ref="G139">_xlfn.IFS(E139="","",E139&gt;0,(1+(E139/100)))</f>
        <v>1.0396594369134515</v>
      </c>
      <c r="H139" s="45" cm="1">
        <f t="array" ref="H139">_xlfn.IFS(G139="","",G139&gt;0,G139/G138)</f>
        <v>0.9969773469540818</v>
      </c>
    </row>
    <row r="140" spans="1:11" x14ac:dyDescent="0.25">
      <c r="A140" s="2" t="s">
        <v>335</v>
      </c>
      <c r="B140" s="15">
        <f>IF('Rådata - Renter'!E123&lt;&gt;"",'Rådata - Renter'!E123,"")</f>
        <v>6.55</v>
      </c>
      <c r="C140" s="3">
        <f>IF('Rådata - KPI total'!C123&lt;&gt;"",'Rådata - KPI total'!C123,"")</f>
        <v>99.5</v>
      </c>
      <c r="D140" s="3">
        <f t="shared" si="20"/>
        <v>3.5379812695109321</v>
      </c>
      <c r="E140" s="14" cm="1">
        <f t="array" ref="E140">_xlfn.IFS(B140=0,"",B140&gt;0,(B140-D140))</f>
        <v>3.0120187304890678</v>
      </c>
      <c r="G140" s="45" cm="1">
        <f t="array" ref="G140">_xlfn.IFS(E140="","",E140&gt;0,(1+(E140/100)))</f>
        <v>1.0301201873048906</v>
      </c>
      <c r="H140" s="45" cm="1">
        <f t="array" ref="H140">_xlfn.IFS(G140="","",G140&gt;0,G140/G139)</f>
        <v>0.99082464000242132</v>
      </c>
    </row>
    <row r="141" spans="1:11" x14ac:dyDescent="0.25">
      <c r="A141" s="2" t="s">
        <v>336</v>
      </c>
      <c r="B141" s="15">
        <f>IF('Rådata - Renter'!E124&lt;&gt;"",'Rådata - Renter'!E124,"")</f>
        <v>6.51</v>
      </c>
      <c r="C141" s="3">
        <f>IF('Rådata - KPI total'!C124&lt;&gt;"",'Rådata - KPI total'!C124,"")</f>
        <v>98.8</v>
      </c>
      <c r="D141" s="3">
        <f t="shared" si="20"/>
        <v>2.5960539979231569</v>
      </c>
      <c r="E141" s="14" cm="1">
        <f t="array" ref="E141">_xlfn.IFS(B141=0,"",B141&gt;0,(B141-D141))</f>
        <v>3.9139460020768428</v>
      </c>
      <c r="G141" s="45" cm="1">
        <f t="array" ref="G141">_xlfn.IFS(E141="","",E141&gt;0,(1+(E141/100)))</f>
        <v>1.0391394600207684</v>
      </c>
      <c r="H141" s="45" cm="1">
        <f t="array" ref="H141">_xlfn.IFS(G141="","",G141&gt;0,G141/G140)</f>
        <v>1.0087555537955963</v>
      </c>
    </row>
    <row r="142" spans="1:11" x14ac:dyDescent="0.25">
      <c r="A142" s="2" t="s">
        <v>337</v>
      </c>
      <c r="B142" s="15">
        <f>IF('Rådata - Renter'!E125&lt;&gt;"",'Rådata - Renter'!E125,"")</f>
        <v>6.36</v>
      </c>
      <c r="C142" s="3">
        <f>IF('Rådata - KPI total'!C125&lt;&gt;"",'Rådata - KPI total'!C125,"")</f>
        <v>99.4</v>
      </c>
      <c r="D142" s="3">
        <f t="shared" si="20"/>
        <v>2.4742268041237172</v>
      </c>
      <c r="E142" s="14" cm="1">
        <f t="array" ref="E142">_xlfn.IFS(B142=0,"",B142&gt;0,(B142-D142))</f>
        <v>3.8857731958762831</v>
      </c>
      <c r="G142" s="45" cm="1">
        <f t="array" ref="G142">_xlfn.IFS(E142="","",E142&gt;0,(1+(E142/100)))</f>
        <v>1.0388577319587629</v>
      </c>
      <c r="H142" s="45" cm="1">
        <f t="array" ref="H142">_xlfn.IFS(G142="","",G142&gt;0,G142/G141)</f>
        <v>0.9997288832992639</v>
      </c>
    </row>
    <row r="143" spans="1:11" x14ac:dyDescent="0.25">
      <c r="A143" s="2" t="s">
        <v>338</v>
      </c>
      <c r="B143" s="15">
        <f>IF('Rådata - Renter'!E126&lt;&gt;"",'Rådata - Renter'!E126,"")</f>
        <v>6.47</v>
      </c>
      <c r="C143" s="3">
        <f>IF('Rådata - KPI total'!C126&lt;&gt;"",'Rådata - KPI total'!C126,"")</f>
        <v>99.9</v>
      </c>
      <c r="D143" s="3">
        <f t="shared" si="20"/>
        <v>3.0959752321981422</v>
      </c>
      <c r="E143" s="14" cm="1">
        <f t="array" ref="E143">_xlfn.IFS(B143=0,"",B143&gt;0,(B143-D143))</f>
        <v>3.3740247678018576</v>
      </c>
      <c r="G143" s="45" cm="1">
        <f t="array" ref="G143">_xlfn.IFS(E143="","",E143&gt;0,(1+(E143/100)))</f>
        <v>1.0337402476780186</v>
      </c>
      <c r="H143" s="45" cm="1">
        <f t="array" ref="H143">_xlfn.IFS(G143="","",G143&gt;0,G143/G142)</f>
        <v>0.99507393156607193</v>
      </c>
    </row>
    <row r="144" spans="1:11" x14ac:dyDescent="0.25">
      <c r="A144" s="2" t="s">
        <v>339</v>
      </c>
      <c r="B144" s="15">
        <f>IF('Rådata - Renter'!E127&lt;&gt;"",'Rådata - Renter'!E127,"")</f>
        <v>6.51</v>
      </c>
      <c r="C144" s="3">
        <f>IF('Rådata - KPI total'!C127&lt;&gt;"",'Rådata - KPI total'!C127,"")</f>
        <v>100.1</v>
      </c>
      <c r="D144" s="3">
        <f>((C144-C132)/C132)*100</f>
        <v>2.983539094650197</v>
      </c>
      <c r="E144" s="14" cm="1">
        <f t="array" ref="E144">_xlfn.IFS(B144=0,"",B144&gt;0,(B144-D144))</f>
        <v>3.5264609053498028</v>
      </c>
      <c r="G144" s="45" cm="1">
        <f t="array" ref="G144">_xlfn.IFS(E144="","",E144&gt;0,(1+(E144/100)))</f>
        <v>1.035264609053498</v>
      </c>
      <c r="H144" s="45" cm="1">
        <f t="array" ref="H144">_xlfn.IFS(G144="","",G144&gt;0,G144/G143)</f>
        <v>1.0014746077449372</v>
      </c>
    </row>
    <row r="145" spans="1:8" x14ac:dyDescent="0.25">
      <c r="A145" s="2" t="s">
        <v>340</v>
      </c>
      <c r="B145" s="15">
        <f>IF('Rådata - Renter'!E128&lt;&gt;"",'Rådata - Renter'!E128,"")</f>
        <v>6.29</v>
      </c>
      <c r="C145" s="3">
        <f>IF('Rådata - KPI total'!C128&lt;&gt;"",'Rådata - KPI total'!C128,"")</f>
        <v>100.8</v>
      </c>
      <c r="D145" s="3">
        <f t="shared" si="20"/>
        <v>3.1729785056294721</v>
      </c>
      <c r="E145" s="14" cm="1">
        <f t="array" ref="E145">_xlfn.IFS(B145="","",B145&gt;0,(B145-D145))</f>
        <v>3.1170214943705279</v>
      </c>
      <c r="G145" s="45" cm="1">
        <f t="array" ref="G145">_xlfn.IFS(E145="","",E145&gt;0,(1+(E145/100)))</f>
        <v>1.0311702149437052</v>
      </c>
      <c r="H145" s="45" cm="1">
        <f t="array" ref="H145">_xlfn.IFS(G145="","",G145&gt;0,G145/G144)</f>
        <v>0.99604507478186066</v>
      </c>
    </row>
    <row r="146" spans="1:8" x14ac:dyDescent="0.25">
      <c r="A146" s="2" t="s">
        <v>341</v>
      </c>
      <c r="B146" s="15">
        <f>IF('Rådata - Renter'!E129&lt;&gt;"",'Rådata - Renter'!E129,"")</f>
        <v>6.39</v>
      </c>
      <c r="C146" s="3">
        <f>IF('Rådata - KPI total'!C129&lt;&gt;"",'Rådata - KPI total'!C129,"")</f>
        <v>100.2</v>
      </c>
      <c r="E146" s="14" cm="1">
        <f t="array" ref="E146">_xlfn.IFS(B146="","",B146&gt;0,(B146-D146))</f>
        <v>6.39</v>
      </c>
      <c r="G146" s="45" cm="1">
        <f t="array" ref="G146">_xlfn.IFS(E146="","",E146&gt;0,(1+(E146/100)))</f>
        <v>1.0639000000000001</v>
      </c>
      <c r="H146" s="45" cm="1">
        <f t="array" ref="H146">_xlfn.IFS(G146="","",G146&gt;0,G146/G145)</f>
        <v>1.0317404290600865</v>
      </c>
    </row>
    <row r="147" spans="1:8" x14ac:dyDescent="0.25">
      <c r="A147" s="2" t="s">
        <v>342</v>
      </c>
      <c r="B147" s="15">
        <f>IF('Rådata - Renter'!E130&lt;&gt;"",'Rådata - Renter'!E130,"")</f>
        <v>6.32</v>
      </c>
      <c r="C147" s="3">
        <f>IF('Rådata - KPI total'!C130&lt;&gt;"",'Rådata - KPI total'!C130,"")</f>
        <v>100.6</v>
      </c>
      <c r="E147" s="14" cm="1">
        <f t="array" ref="E147">_xlfn.IFS(B147="","",B147&gt;0,(B147-D147))</f>
        <v>6.32</v>
      </c>
      <c r="G147" s="45" cm="1">
        <f t="array" ref="G147">_xlfn.IFS(E147="","",E147&gt;0,(1+(E147/100)))</f>
        <v>1.0631999999999999</v>
      </c>
      <c r="H147" s="45" cm="1">
        <f t="array" ref="H147">_xlfn.IFS(G147="","",G147&gt;0,G147/G146)</f>
        <v>0.99934204342513377</v>
      </c>
    </row>
    <row r="148" spans="1:8" x14ac:dyDescent="0.25">
      <c r="A148" s="2" t="s">
        <v>343</v>
      </c>
      <c r="B148" s="15">
        <f>IF('Rådata - Renter'!E131&lt;&gt;"",'Rådata - Renter'!E131,"")</f>
        <v>6.06</v>
      </c>
      <c r="C148" s="3">
        <f>IF('Rådata - KPI total'!C131&lt;&gt;"",'Rådata - KPI total'!C131,"")</f>
        <v>100.7</v>
      </c>
      <c r="E148" s="14" cm="1">
        <f t="array" ref="E148">_xlfn.IFS(B148="","",B148&gt;0,(B148-D148))</f>
        <v>6.06</v>
      </c>
      <c r="G148" s="45" cm="1">
        <f t="array" ref="G148">_xlfn.IFS(E148="","",E148&gt;0,(1+(E148/100)))</f>
        <v>1.0606</v>
      </c>
      <c r="H148" s="45" cm="1">
        <f t="array" ref="H148">_xlfn.IFS(G148="","",G148&gt;0,G148/G147)</f>
        <v>0.99755455229495871</v>
      </c>
    </row>
    <row r="149" spans="1:8" x14ac:dyDescent="0.25">
      <c r="A149" s="2" t="s">
        <v>344</v>
      </c>
      <c r="B149" s="15">
        <f>IF('Rådata - Renter'!E132&lt;&gt;"",'Rådata - Renter'!E132,"")</f>
        <v>6.13</v>
      </c>
      <c r="C149" s="3">
        <f>IF('Rådata - KPI total'!C132&lt;&gt;"",'Rådata - KPI total'!C132,"")</f>
        <v>100.9</v>
      </c>
      <c r="E149" s="14" cm="1">
        <f t="array" ref="E149">_xlfn.IFS(B149="","",B149&gt;0,(B149-D149))</f>
        <v>6.13</v>
      </c>
      <c r="G149" s="45" cm="1">
        <f t="array" ref="G149">_xlfn.IFS(E149="","",E149&gt;0,(1+(E149/100)))</f>
        <v>1.0612999999999999</v>
      </c>
      <c r="H149" s="45" cm="1">
        <f t="array" ref="H149">_xlfn.IFS(G149="","",G149&gt;0,G149/G148)</f>
        <v>1.0006600037714501</v>
      </c>
    </row>
    <row r="150" spans="1:8" x14ac:dyDescent="0.25">
      <c r="A150" s="2" t="s">
        <v>345</v>
      </c>
      <c r="B150" s="15">
        <f>IF('Rådata - Renter'!E133&lt;&gt;"",'Rådata - Renter'!E133,"")</f>
        <v>6.07</v>
      </c>
      <c r="C150" s="3">
        <f>IF('Rådata - KPI total'!C133&lt;&gt;"",'Rådata - KPI total'!C133,"")</f>
        <v>101</v>
      </c>
      <c r="E150" s="14" cm="1">
        <f t="array" ref="E150">_xlfn.IFS(B150="","",B150&gt;0,(B150-D150))</f>
        <v>6.07</v>
      </c>
      <c r="G150" s="45" cm="1">
        <f t="array" ref="G150">_xlfn.IFS(E150="","",E150&gt;0,(1+(E150/100)))</f>
        <v>1.0607</v>
      </c>
      <c r="H150" s="45" cm="1">
        <f t="array" ref="H150">_xlfn.IFS(G150="","",G150&gt;0,G150/G149)</f>
        <v>0.99943465561104317</v>
      </c>
    </row>
    <row r="151" spans="1:8" x14ac:dyDescent="0.25">
      <c r="A151" s="2" t="s">
        <v>346</v>
      </c>
      <c r="B151" s="15">
        <f>IF('Rådata - Renter'!E134&lt;&gt;"",'Rådata - Renter'!E134,"")</f>
        <v>6.07</v>
      </c>
      <c r="C151" s="3">
        <f>IF('Rådata - KPI total'!C134&lt;&gt;"",'Rådata - KPI total'!C134,"")</f>
        <v>101.6</v>
      </c>
      <c r="E151" s="14" cm="1">
        <f t="array" ref="E151">_xlfn.IFS(B151="","",B151&gt;0,(B151-D151))</f>
        <v>6.07</v>
      </c>
      <c r="G151" s="45" cm="1">
        <f t="array" ref="G151">_xlfn.IFS(E151="","",E151&gt;0,(1+(E151/100)))</f>
        <v>1.0607</v>
      </c>
      <c r="H151" s="45" cm="1">
        <f t="array" ref="H151">_xlfn.IFS(G151="","",G151&gt;0,G151/G150)</f>
        <v>1</v>
      </c>
    </row>
    <row r="152" spans="1:8" x14ac:dyDescent="0.25">
      <c r="A152" s="2" t="s">
        <v>347</v>
      </c>
      <c r="B152" s="15">
        <f>IF('Rådata - Renter'!E135&lt;&gt;"",'Rådata - Renter'!E135,"")</f>
        <v>6.11</v>
      </c>
      <c r="C152" s="3">
        <f>IF('Rådata - KPI total'!C135&lt;&gt;"",'Rådata - KPI total'!C135,"")</f>
        <v>102.2</v>
      </c>
      <c r="E152" s="14" cm="1">
        <f t="array" ref="E152">_xlfn.IFS(B152="","",B152&gt;0,(B152-D152))</f>
        <v>6.11</v>
      </c>
      <c r="G152" s="45" cm="1">
        <f t="array" ref="G152">_xlfn.IFS(E152="","",E152&gt;0,(1+(E152/100)))</f>
        <v>1.0610999999999999</v>
      </c>
      <c r="H152" s="45" cm="1">
        <f t="array" ref="H152">_xlfn.IFS(G152="","",G152&gt;0,G152/G151)</f>
        <v>1.0003771094560197</v>
      </c>
    </row>
    <row r="153" spans="1:8" x14ac:dyDescent="0.25">
      <c r="A153" s="2" t="s">
        <v>348</v>
      </c>
      <c r="B153" s="15">
        <f>IF('Rådata - Renter'!E136&lt;&gt;"",'Rådata - Renter'!E136,"")</f>
        <v>5.87</v>
      </c>
      <c r="C153" s="3">
        <f>IF('Rådata - KPI total'!C136&lt;&gt;"",'Rådata - KPI total'!C136,"")</f>
        <v>102.4</v>
      </c>
      <c r="E153" s="14" cm="1">
        <f t="array" ref="E153">_xlfn.IFS(B153="","",B153&gt;0,(B153-D153))</f>
        <v>5.87</v>
      </c>
      <c r="G153" s="45" cm="1">
        <f t="array" ref="G153">_xlfn.IFS(E153="","",E153&gt;0,(1+(E153/100)))</f>
        <v>1.0587</v>
      </c>
      <c r="H153" s="45" cm="1">
        <f t="array" ref="H153">_xlfn.IFS(G153="","",G153&gt;0,G153/G152)</f>
        <v>0.99773819621147875</v>
      </c>
    </row>
    <row r="154" spans="1:8" x14ac:dyDescent="0.25">
      <c r="A154" s="2" t="s">
        <v>349</v>
      </c>
      <c r="B154" s="15">
        <f>IF('Rådata - Renter'!E137&lt;&gt;"",'Rådata - Renter'!E137,"")</f>
        <v>6.07</v>
      </c>
      <c r="C154" s="3">
        <f>IF('Rådata - KPI total'!C137&lt;&gt;"",'Rådata - KPI total'!C137,"")</f>
        <v>102.8</v>
      </c>
      <c r="E154" s="14" cm="1">
        <f t="array" ref="E154">_xlfn.IFS(B154="","",B154&gt;0,(B154-D154))</f>
        <v>6.07</v>
      </c>
      <c r="G154" s="45" cm="1">
        <f t="array" ref="G154">_xlfn.IFS(E154="","",E154&gt;0,(1+(E154/100)))</f>
        <v>1.0607</v>
      </c>
      <c r="H154" s="45" cm="1">
        <f t="array" ref="H154">_xlfn.IFS(G154="","",G154&gt;0,G154/G153)</f>
        <v>1.0018891092849722</v>
      </c>
    </row>
    <row r="155" spans="1:8" x14ac:dyDescent="0.25">
      <c r="A155" s="2" t="s">
        <v>350</v>
      </c>
      <c r="B155" s="15">
        <f>IF('Rådata - Renter'!E138&lt;&gt;"",'Rådata - Renter'!E138,"")</f>
        <v>6.15</v>
      </c>
      <c r="C155" s="3">
        <f>IF('Rådata - KPI total'!C138&lt;&gt;"",'Rådata - KPI total'!C138,"")</f>
        <v>103</v>
      </c>
      <c r="E155" s="14" cm="1">
        <f t="array" ref="E155">_xlfn.IFS(B155="","",B155&gt;0,(B155-D155))</f>
        <v>6.15</v>
      </c>
      <c r="G155" s="45" cm="1">
        <f t="array" ref="G155">_xlfn.IFS(E155="","",E155&gt;0,(1+(E155/100)))</f>
        <v>1.0615000000000001</v>
      </c>
      <c r="H155" s="45" cm="1">
        <f t="array" ref="H155">_xlfn.IFS(G155="","",G155&gt;0,G155/G154)</f>
        <v>1.0007542189120393</v>
      </c>
    </row>
    <row r="156" spans="1:8" x14ac:dyDescent="0.25">
      <c r="A156" s="2" t="s">
        <v>351</v>
      </c>
      <c r="B156" s="15">
        <f>IF('Rådata - Renter'!E139&lt;&gt;"",'Rådata - Renter'!E139,"")</f>
        <v>6.3</v>
      </c>
      <c r="C156" s="3">
        <f>IF('Rådata - KPI total'!C139&lt;&gt;"",'Rådata - KPI total'!C139,"")</f>
        <v>102.8</v>
      </c>
      <c r="E156" s="14" cm="1">
        <f t="array" ref="E156">_xlfn.IFS(B156="","",B156&gt;0,(B156-D156))</f>
        <v>6.3</v>
      </c>
      <c r="G156" s="45" cm="1">
        <f t="array" ref="G156">_xlfn.IFS(E156="","",E156&gt;0,(1+(E156/100)))</f>
        <v>1.0629999999999999</v>
      </c>
      <c r="H156" s="45" cm="1">
        <f t="array" ref="H156">_xlfn.IFS(G156="","",G156&gt;0,G156/G155)</f>
        <v>1.0014130946773432</v>
      </c>
    </row>
    <row r="157" spans="1:8" x14ac:dyDescent="0.25">
      <c r="A157" s="2" t="s">
        <v>352</v>
      </c>
      <c r="B157" s="15" t="str">
        <f>IF('Rådata - Renter'!E140&lt;&gt;"",'Rådata - Renter'!E140,"")</f>
        <v/>
      </c>
      <c r="C157" s="3">
        <f>IF('Rådata - KPI total'!C140&lt;&gt;"",'Rådata - KPI total'!C140,"")</f>
        <v>103.8</v>
      </c>
      <c r="E157" s="14" t="str" cm="1">
        <f t="array" ref="E157">_xlfn.IFS(B157="","",B157&gt;0,(B157-D157))</f>
        <v/>
      </c>
      <c r="G157" s="45" t="str" cm="1">
        <f t="array" ref="G157">_xlfn.IFS(E157="","",E157&gt;0,(1+(E157/100)))</f>
        <v/>
      </c>
      <c r="H157" s="45" t="str" cm="1">
        <f t="array" ref="H157">_xlfn.IFS(G157="","",G157&gt;0,G157/G156)</f>
        <v/>
      </c>
    </row>
    <row r="158" spans="1:8" x14ac:dyDescent="0.25">
      <c r="A158" s="2" t="s">
        <v>353</v>
      </c>
      <c r="B158" s="15" t="str">
        <f>IF('Rådata - Renter'!E141&lt;&gt;"",'Rådata - Renter'!E141,"")</f>
        <v/>
      </c>
      <c r="C158" s="3" t="str">
        <f>IF('Rådata - KPI total'!C141&lt;&gt;"",'Rådata - KPI total'!C141,"")</f>
        <v/>
      </c>
      <c r="E158" s="14" t="str" cm="1">
        <f t="array" ref="E158">_xlfn.IFS(B158="","",B158&gt;0,(B158-D158))</f>
        <v/>
      </c>
      <c r="G158" s="45" t="str" cm="1">
        <f t="array" ref="G158">_xlfn.IFS(E158="","",E158&gt;0,(1+(E158/100)))</f>
        <v/>
      </c>
      <c r="H158" s="45" t="str" cm="1">
        <f t="array" ref="H158">_xlfn.IFS(G158="","",G158&gt;0,G158/G157)</f>
        <v/>
      </c>
    </row>
    <row r="159" spans="1:8" x14ac:dyDescent="0.25">
      <c r="A159" s="2" t="s">
        <v>354</v>
      </c>
      <c r="B159" s="15" t="str">
        <f>IF('Rådata - Renter'!E142&lt;&gt;"",'Rådata - Renter'!E142,"")</f>
        <v/>
      </c>
      <c r="C159" s="3" t="str">
        <f>IF('Rådata - KPI total'!C142&lt;&gt;"",'Rådata - KPI total'!C142,"")</f>
        <v/>
      </c>
      <c r="E159" s="14" t="str" cm="1">
        <f t="array" ref="E159">_xlfn.IFS(B159="","",B159&gt;0,(B159-D159))</f>
        <v/>
      </c>
      <c r="G159" s="45" t="str" cm="1">
        <f t="array" ref="G159">_xlfn.IFS(E159="","",E159&gt;0,(1+(E159/100)))</f>
        <v/>
      </c>
      <c r="H159" s="45" t="str" cm="1">
        <f t="array" ref="H159">_xlfn.IFS(G159="","",G159&gt;0,G159/G158)</f>
        <v/>
      </c>
    </row>
    <row r="160" spans="1:8" x14ac:dyDescent="0.25">
      <c r="A160" s="2" t="s">
        <v>355</v>
      </c>
      <c r="B160" s="15" t="str">
        <f>IF('Rådata - Renter'!E143&lt;&gt;"",'Rådata - Renter'!E143,"")</f>
        <v/>
      </c>
      <c r="C160" s="3" t="str">
        <f>IF('Rådata - KPI total'!C143&lt;&gt;"",'Rådata - KPI total'!C143,"")</f>
        <v/>
      </c>
      <c r="E160" s="14" t="str" cm="1">
        <f t="array" ref="E160">_xlfn.IFS(B160="","",B160&gt;0,(B160-D160))</f>
        <v/>
      </c>
      <c r="G160" s="45" t="str" cm="1">
        <f t="array" ref="G160">_xlfn.IFS(E160="","",E160&gt;0,(1+(E160/100)))</f>
        <v/>
      </c>
      <c r="H160" s="45" t="str" cm="1">
        <f t="array" ref="H160">_xlfn.IFS(G160="","",G160&gt;0,G160/G159)</f>
        <v/>
      </c>
    </row>
    <row r="161" spans="1:8" x14ac:dyDescent="0.25">
      <c r="A161" s="2" t="s">
        <v>356</v>
      </c>
      <c r="B161" s="15" t="str">
        <f>IF('Rådata - Renter'!E144&lt;&gt;"",'Rådata - Renter'!E144,"")</f>
        <v/>
      </c>
      <c r="C161" s="3" t="str">
        <f>IF('Rådata - KPI total'!C144&lt;&gt;"",'Rådata - KPI total'!C144,"")</f>
        <v/>
      </c>
      <c r="E161" s="14" t="str" cm="1">
        <f t="array" ref="E161">_xlfn.IFS(B161="","",B161&gt;0,(B161-D161))</f>
        <v/>
      </c>
      <c r="G161" s="45" t="str" cm="1">
        <f t="array" ref="G161">_xlfn.IFS(E161="","",E161&gt;0,(1+(E161/100)))</f>
        <v/>
      </c>
      <c r="H161" s="45" t="str" cm="1">
        <f t="array" ref="H161">_xlfn.IFS(G161="","",G161&gt;0,G161/G160)</f>
        <v/>
      </c>
    </row>
    <row r="162" spans="1:8" x14ac:dyDescent="0.25">
      <c r="A162" s="2" t="s">
        <v>357</v>
      </c>
      <c r="B162" s="15" t="str">
        <f>IF('Rådata - Renter'!E145&lt;&gt;"",'Rådata - Renter'!E145,"")</f>
        <v/>
      </c>
      <c r="C162" s="3" t="str">
        <f>IF('Rådata - KPI total'!C145&lt;&gt;"",'Rådata - KPI total'!C145,"")</f>
        <v/>
      </c>
      <c r="E162" s="14" t="str" cm="1">
        <f t="array" ref="E162">_xlfn.IFS(B162="","",B162&gt;0,(B162-D162))</f>
        <v/>
      </c>
      <c r="G162" s="45" t="str" cm="1">
        <f t="array" ref="G162">_xlfn.IFS(E162="","",E162&gt;0,(1+(E162/100)))</f>
        <v/>
      </c>
      <c r="H162" s="45" t="str" cm="1">
        <f t="array" ref="H162">_xlfn.IFS(G162="","",G162&gt;0,G162/G161)</f>
        <v/>
      </c>
    </row>
    <row r="163" spans="1:8" x14ac:dyDescent="0.25">
      <c r="B163" s="15" t="str">
        <f>IF('Rådata - Renter'!E146&lt;&gt;"",'Rådata - Renter'!E146,"")</f>
        <v/>
      </c>
      <c r="C163" s="3" t="str">
        <f>IF('Rådata - KPI total'!C147&lt;&gt;"",'Rådata - KPI total'!C147,"")</f>
        <v/>
      </c>
    </row>
    <row r="164" spans="1:8" x14ac:dyDescent="0.25">
      <c r="B164" s="15" t="str">
        <f>IF('Rådata - Renter'!E147&lt;&gt;"",'Rådata - Renter'!E147,"")</f>
        <v/>
      </c>
      <c r="C164" s="3" t="str">
        <f>IF('Rådata - KPI total'!C148&lt;&gt;"",'Rådata - KPI total'!C148,"")</f>
        <v/>
      </c>
    </row>
    <row r="165" spans="1:8" x14ac:dyDescent="0.25">
      <c r="B165" s="15" t="str">
        <f>IF('Rådata - Renter'!E148&lt;&gt;"",'Rådata - Renter'!E148,"")</f>
        <v/>
      </c>
      <c r="C165" s="3" t="str">
        <f>IF('Rådata - KPI total'!C149&lt;&gt;"",'Rådata - KPI total'!C149,"")</f>
        <v/>
      </c>
    </row>
    <row r="166" spans="1:8" x14ac:dyDescent="0.25">
      <c r="B166" s="15" t="str">
        <f>IF('Rådata - Renter'!E149&lt;&gt;"",'Rådata - Renter'!E149,"")</f>
        <v/>
      </c>
      <c r="C166" s="3" t="str">
        <f>IF('Rådata - KPI total'!C150&lt;&gt;"",'Rådata - KPI total'!C150,"")</f>
        <v/>
      </c>
    </row>
    <row r="167" spans="1:8" x14ac:dyDescent="0.25">
      <c r="B167" s="15" t="str">
        <f>IF('Rådata - Renter'!E150&lt;&gt;"",'Rådata - Renter'!E150,"")</f>
        <v/>
      </c>
      <c r="C167" s="3" t="str">
        <f>IF('Rådata - KPI total'!C151&lt;&gt;"",'Rådata - KPI total'!C151,"")</f>
        <v/>
      </c>
    </row>
    <row r="168" spans="1:8" x14ac:dyDescent="0.25">
      <c r="B168" s="15" t="str">
        <f>IF('Rådata - Renter'!E151&lt;&gt;"",'Rådata - Renter'!E151,"")</f>
        <v/>
      </c>
      <c r="C168" s="3" t="str">
        <f>IF('Rådata - KPI total'!C152&lt;&gt;"",'Rådata - KPI total'!C152,"")</f>
        <v/>
      </c>
    </row>
    <row r="169" spans="1:8" x14ac:dyDescent="0.25">
      <c r="B169" s="15" t="str">
        <f>IF('Rådata - Renter'!E152&lt;&gt;"",'Rådata - Renter'!E152,"")</f>
        <v/>
      </c>
      <c r="C169" s="3" t="str">
        <f>IF('Rådata - KPI total'!C153&lt;&gt;"",'Rådata - KPI total'!C153,"")</f>
        <v/>
      </c>
    </row>
    <row r="170" spans="1:8" x14ac:dyDescent="0.25">
      <c r="B170" s="15" t="str">
        <f>IF('Rådata - Renter'!E153&lt;&gt;"",'Rådata - Renter'!E153,"")</f>
        <v/>
      </c>
      <c r="C170" s="3" t="str">
        <f>IF('Rådata - KPI total'!C154&lt;&gt;"",'Rådata - KPI total'!C154,"")</f>
        <v/>
      </c>
    </row>
    <row r="171" spans="1:8" x14ac:dyDescent="0.25">
      <c r="B171" s="15" t="str">
        <f>IF('Rådata - Renter'!E154&lt;&gt;"",'Rådata - Renter'!E154,"")</f>
        <v/>
      </c>
      <c r="C171" s="3" t="str">
        <f>IF('Rådata - KPI total'!C155&lt;&gt;"",'Rådata - KPI total'!C155,"")</f>
        <v/>
      </c>
    </row>
    <row r="172" spans="1:8" x14ac:dyDescent="0.25">
      <c r="B172" s="15" t="str">
        <f>IF('Rådata - Renter'!E155&lt;&gt;"",'Rådata - Renter'!E155,"")</f>
        <v/>
      </c>
      <c r="C172" s="3" t="str">
        <f>IF('Rådata - KPI total'!C167&lt;&gt;"",'Rådata - KPI total'!C167,"")</f>
        <v/>
      </c>
    </row>
    <row r="173" spans="1:8" x14ac:dyDescent="0.25">
      <c r="B173" s="15" t="str">
        <f>IF('Rådata - Renter'!E156&lt;&gt;"",'Rådata - Renter'!E156,"")</f>
        <v/>
      </c>
      <c r="C173" s="3" t="str">
        <f>IF('Rådata - KPI total'!C168&lt;&gt;"",'Rådata - KPI total'!C168,"")</f>
        <v/>
      </c>
    </row>
    <row r="174" spans="1:8" x14ac:dyDescent="0.25">
      <c r="B174" s="15" t="str">
        <f>IF('Rådata - Renter'!E157&lt;&gt;"",'Rådata - Renter'!E157,"")</f>
        <v/>
      </c>
      <c r="C174" s="3" t="str">
        <f>IF('Rådata - KPI total'!C169&lt;&gt;"",'Rådata - KPI total'!C169,"")</f>
        <v/>
      </c>
    </row>
    <row r="175" spans="1:8" x14ac:dyDescent="0.25">
      <c r="B175" s="15" t="str">
        <f>IF('Rådata - Renter'!E158&lt;&gt;"",'Rådata - Renter'!E158,"")</f>
        <v/>
      </c>
      <c r="C175" s="3" t="str">
        <f>IF('Rådata - KPI total'!C170&lt;&gt;"",'Rådata - KPI total'!C170,"")</f>
        <v/>
      </c>
    </row>
    <row r="176" spans="1:8" x14ac:dyDescent="0.25">
      <c r="B176" s="15" t="str">
        <f>IF('Rådata - Renter'!E159&lt;&gt;"",'Rådata - Renter'!E159,"")</f>
        <v/>
      </c>
      <c r="C176" s="3" t="str">
        <f>IF('Rådata - KPI total'!C171&lt;&gt;"",'Rådata - KPI total'!C171,"")</f>
        <v/>
      </c>
    </row>
    <row r="177" spans="2:3" x14ac:dyDescent="0.25">
      <c r="B177" s="15" t="str">
        <f>IF('Rådata - Renter'!E160&lt;&gt;"",'Rådata - Renter'!E160,"")</f>
        <v/>
      </c>
      <c r="C177" s="3" t="str">
        <f>IF('Rådata - KPI total'!C172&lt;&gt;"",'Rådata - KPI total'!C172,"")</f>
        <v/>
      </c>
    </row>
    <row r="178" spans="2:3" x14ac:dyDescent="0.25">
      <c r="B178" s="15" t="str">
        <f>IF('Rådata - Renter'!E173&lt;&gt;"",'Rådata - Renter'!E173,"")</f>
        <v/>
      </c>
      <c r="C178" s="3" t="str">
        <f>IF('Rådata - KPI total'!C173&lt;&gt;"",'Rådata - KPI total'!C173,"")</f>
        <v/>
      </c>
    </row>
    <row r="179" spans="2:3" x14ac:dyDescent="0.25">
      <c r="B179" s="15" t="str">
        <f>IF('Rådata - Renter'!E174&lt;&gt;"",'Rådata - Renter'!E174,"")</f>
        <v/>
      </c>
      <c r="C179" s="3" t="str">
        <f>IF('Rådata - KPI total'!C174&lt;&gt;"",'Rådata - KPI total'!C174,"")</f>
        <v/>
      </c>
    </row>
    <row r="180" spans="2:3" x14ac:dyDescent="0.25">
      <c r="B180" s="15" t="str">
        <f>IF('Rådata - Renter'!E175&lt;&gt;"",'Rådata - Renter'!E175,"")</f>
        <v/>
      </c>
      <c r="C180" s="3" t="str">
        <f>IF('Rådata - KPI total'!C175&lt;&gt;"",'Rådata - KPI total'!C175,"")</f>
        <v/>
      </c>
    </row>
    <row r="181" spans="2:3" x14ac:dyDescent="0.25">
      <c r="B181" s="15" t="str">
        <f>IF('Rådata - Renter'!E176&lt;&gt;"",'Rådata - Renter'!E176,"")</f>
        <v/>
      </c>
      <c r="C181" s="3" t="str">
        <f>IF('Rådata - KPI total'!C176&lt;&gt;"",'Rådata - KPI total'!C176,"")</f>
        <v/>
      </c>
    </row>
    <row r="182" spans="2:3" x14ac:dyDescent="0.25">
      <c r="B182" s="15" t="str">
        <f>IF('Rådata - Renter'!E177&lt;&gt;"",'Rådata - Renter'!E177,"")</f>
        <v/>
      </c>
      <c r="C182" s="3" t="str">
        <f>IF('Rådata - KPI total'!C177&lt;&gt;"",'Rådata - KPI total'!C177,"")</f>
        <v/>
      </c>
    </row>
    <row r="183" spans="2:3" x14ac:dyDescent="0.25">
      <c r="B183" s="15" t="str">
        <f>IF('Rådata - Renter'!E178&lt;&gt;"",'Rådata - Renter'!E178,"")</f>
        <v/>
      </c>
      <c r="C183" s="3" t="str">
        <f>IF('Rådata - KPI total'!C178&lt;&gt;"",'Rådata - KPI total'!C178,"")</f>
        <v/>
      </c>
    </row>
    <row r="184" spans="2:3" x14ac:dyDescent="0.25">
      <c r="B184" s="15" t="str">
        <f>IF('Rådata - Renter'!E179&lt;&gt;"",'Rådata - Renter'!E179,"")</f>
        <v/>
      </c>
      <c r="C184" s="3" t="str">
        <f>IF('Rådata - KPI total'!C179&lt;&gt;"",'Rådata - KPI total'!C179,"")</f>
        <v/>
      </c>
    </row>
    <row r="185" spans="2:3" x14ac:dyDescent="0.25">
      <c r="B185" s="15" t="str">
        <f>IF('Rådata - Renter'!E180&lt;&gt;"",'Rådata - Renter'!E180,"")</f>
        <v/>
      </c>
      <c r="C185" s="3" t="str">
        <f>IF('Rådata - KPI total'!C180&lt;&gt;"",'Rådata - KPI total'!C180,"")</f>
        <v/>
      </c>
    </row>
    <row r="186" spans="2:3" x14ac:dyDescent="0.25">
      <c r="B186" s="15" t="str">
        <f>IF('Rådata - Renter'!E181&lt;&gt;"",'Rådata - Renter'!E181,"")</f>
        <v/>
      </c>
      <c r="C186" s="3" t="str">
        <f>IF('Rådata - KPI total'!C181&lt;&gt;"",'Rådata - KPI total'!C181,"")</f>
        <v/>
      </c>
    </row>
    <row r="187" spans="2:3" x14ac:dyDescent="0.25">
      <c r="B187" s="15" t="str">
        <f>IF('Rådata - Renter'!E182&lt;&gt;"",'Rådata - Renter'!E182,"")</f>
        <v/>
      </c>
      <c r="C187" s="3" t="str">
        <f>IF('Rådata - KPI total'!C182&lt;&gt;"",'Rådata - KPI total'!C182,"")</f>
        <v/>
      </c>
    </row>
    <row r="188" spans="2:3" x14ac:dyDescent="0.25">
      <c r="B188" s="15" t="str">
        <f>IF('Rådata - Renter'!E183&lt;&gt;"",'Rådata - Renter'!E183,"")</f>
        <v/>
      </c>
      <c r="C188" s="3" t="str">
        <f>IF('Rådata - KPI total'!C183&lt;&gt;"",'Rådata - KPI total'!C183,"")</f>
        <v/>
      </c>
    </row>
    <row r="189" spans="2:3" x14ac:dyDescent="0.25">
      <c r="B189" s="15" t="str">
        <f>IF('Rådata - Renter'!E184&lt;&gt;"",'Rådata - Renter'!E184,"")</f>
        <v/>
      </c>
      <c r="C189" s="3" t="str">
        <f>IF('Rådata - KPI total'!C184&lt;&gt;"",'Rådata - KPI total'!C184,"")</f>
        <v/>
      </c>
    </row>
    <row r="190" spans="2:3" x14ac:dyDescent="0.25">
      <c r="B190" s="15" t="str">
        <f>IF('Rådata - Renter'!E185&lt;&gt;"",'Rådata - Renter'!E185,"")</f>
        <v/>
      </c>
      <c r="C190" s="3" t="str">
        <f>IF('Rådata - KPI total'!C185&lt;&gt;"",'Rådata - KPI total'!C185,"")</f>
        <v/>
      </c>
    </row>
    <row r="191" spans="2:3" x14ac:dyDescent="0.25">
      <c r="B191" s="15" t="str">
        <f>IF('Rådata - Renter'!E186&lt;&gt;"",'Rådata - Renter'!E186,"")</f>
        <v/>
      </c>
      <c r="C191" s="3" t="str">
        <f>IF('Rådata - KPI total'!C186&lt;&gt;"",'Rådata - KPI total'!C186,"")</f>
        <v/>
      </c>
    </row>
    <row r="192" spans="2:3" x14ac:dyDescent="0.25">
      <c r="B192" s="15" t="str">
        <f>IF('Rådata - Renter'!E187&lt;&gt;"",'Rådata - Renter'!E187,"")</f>
        <v/>
      </c>
      <c r="C192" s="3" t="str">
        <f>IF('Rådata - KPI total'!C187&lt;&gt;"",'Rådata - KPI total'!C187,"")</f>
        <v/>
      </c>
    </row>
    <row r="193" spans="2:3" x14ac:dyDescent="0.25">
      <c r="B193" s="15" t="str">
        <f>IF('Rådata - Renter'!E188&lt;&gt;"",'Rådata - Renter'!E188,"")</f>
        <v/>
      </c>
      <c r="C193" s="3" t="str">
        <f>IF('Rådata - KPI total'!C188&lt;&gt;"",'Rådata - KPI total'!C188,"")</f>
        <v/>
      </c>
    </row>
    <row r="194" spans="2:3" x14ac:dyDescent="0.25">
      <c r="B194" s="15" t="str">
        <f>IF('Rådata - Renter'!E189&lt;&gt;"",'Rådata - Renter'!E189,"")</f>
        <v/>
      </c>
      <c r="C194" s="3" t="str">
        <f>IF('Rådata - KPI total'!C189&lt;&gt;"",'Rådata - KPI total'!C189,"")</f>
        <v/>
      </c>
    </row>
    <row r="195" spans="2:3" x14ac:dyDescent="0.25">
      <c r="B195" s="15" t="str">
        <f>IF('Rådata - Renter'!E190&lt;&gt;"",'Rådata - Renter'!E190,"")</f>
        <v/>
      </c>
    </row>
    <row r="196" spans="2:3" x14ac:dyDescent="0.25">
      <c r="B196" s="15" t="str">
        <f>IF('Rådata - Renter'!E191&lt;&gt;"",'Rådata - Renter'!E191,"")</f>
        <v/>
      </c>
    </row>
    <row r="197" spans="2:3" x14ac:dyDescent="0.25">
      <c r="B197" s="15" t="str">
        <f>IF('Rådata - Renter'!E192&lt;&gt;"",'Rådata - Renter'!E192,"")</f>
        <v/>
      </c>
    </row>
    <row r="198" spans="2:3" x14ac:dyDescent="0.25">
      <c r="B198" s="15" t="str">
        <f>IF('Rådata - Renter'!E193&lt;&gt;"",'Rådata - Renter'!E193,"")</f>
        <v/>
      </c>
    </row>
    <row r="199" spans="2:3" x14ac:dyDescent="0.25">
      <c r="B199" s="15" t="str">
        <f>IF('Rådata - Renter'!E194&lt;&gt;"",'Rådata - Renter'!E194,"")</f>
        <v/>
      </c>
    </row>
    <row r="200" spans="2:3" x14ac:dyDescent="0.25">
      <c r="B200" s="15" t="str">
        <f>IF('Rådata - Renter'!E195&lt;&gt;"",'Rådata - Renter'!E195,"")</f>
        <v/>
      </c>
    </row>
    <row r="201" spans="2:3" x14ac:dyDescent="0.25">
      <c r="B201" s="15" t="str">
        <f>IF('Rådata - Renter'!E196&lt;&gt;"",'Rådata - Renter'!E196,"")</f>
        <v/>
      </c>
    </row>
    <row r="202" spans="2:3" x14ac:dyDescent="0.25">
      <c r="B202" s="15" t="str">
        <f>IF('Rådata - Renter'!E197&lt;&gt;"",'Rådata - Renter'!E197,"")</f>
        <v/>
      </c>
    </row>
    <row r="203" spans="2:3" x14ac:dyDescent="0.25">
      <c r="B203" s="15" t="str">
        <f>IF('Rådata - Renter'!E198&lt;&gt;"",'Rådata - Renter'!E198,"")</f>
        <v/>
      </c>
    </row>
    <row r="204" spans="2:3" x14ac:dyDescent="0.25">
      <c r="B204" s="15" t="str">
        <f>IF('Rådata - Renter'!E199&lt;&gt;"",'Rådata - Renter'!E199,"")</f>
        <v/>
      </c>
    </row>
    <row r="205" spans="2:3" x14ac:dyDescent="0.25">
      <c r="B205" s="15" t="str">
        <f>IF('Rådata - Renter'!E200&lt;&gt;"",'Rådata - Renter'!E200,"")</f>
        <v/>
      </c>
    </row>
    <row r="206" spans="2:3" x14ac:dyDescent="0.25">
      <c r="B206" s="15" t="str">
        <f>IF('Rådata - Renter'!E201&lt;&gt;"",'Rådata - Renter'!E201,"")</f>
        <v/>
      </c>
    </row>
  </sheetData>
  <mergeCells count="8">
    <mergeCell ref="K17:M17"/>
    <mergeCell ref="K18:M18"/>
    <mergeCell ref="C5:E5"/>
    <mergeCell ref="A1:B3"/>
    <mergeCell ref="C1:E3"/>
    <mergeCell ref="K15:M15"/>
    <mergeCell ref="K16:M16"/>
    <mergeCell ref="B4:E4"/>
  </mergeCells>
  <phoneticPr fontId="20" type="noConversion"/>
  <hyperlinks>
    <hyperlink ref="B4" r:id="rId1" xr:uid="{11662A4D-F446-4D2D-BA9B-0A8282FE8F3E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0F228-1723-475F-BB20-952C19027D9E}">
  <sheetPr>
    <tabColor rgb="FF00B0F0"/>
  </sheetPr>
  <dimension ref="A1:U149"/>
  <sheetViews>
    <sheetView topLeftCell="A96" workbookViewId="0">
      <selection activeCell="C144" sqref="C144"/>
    </sheetView>
  </sheetViews>
  <sheetFormatPr baseColWidth="10" defaultColWidth="11.42578125" defaultRowHeight="15" x14ac:dyDescent="0.25"/>
  <cols>
    <col min="2" max="3" width="13.28515625" customWidth="1"/>
    <col min="4" max="8" width="13.42578125" customWidth="1"/>
    <col min="11" max="11" width="24.42578125" bestFit="1" customWidth="1"/>
    <col min="12" max="14" width="8.7109375" customWidth="1"/>
    <col min="15" max="15" width="12" customWidth="1"/>
    <col min="16" max="21" width="8.7109375" customWidth="1"/>
  </cols>
  <sheetData>
    <row r="1" spans="1:21" ht="18.75" x14ac:dyDescent="0.3">
      <c r="A1" s="5" t="s">
        <v>176</v>
      </c>
    </row>
    <row r="2" spans="1:21" x14ac:dyDescent="0.25">
      <c r="A2" s="6" t="s">
        <v>177</v>
      </c>
    </row>
    <row r="3" spans="1:21" x14ac:dyDescent="0.25">
      <c r="A3" s="6"/>
    </row>
    <row r="4" spans="1:21" x14ac:dyDescent="0.25">
      <c r="B4" s="212" t="s">
        <v>185</v>
      </c>
      <c r="C4" s="212"/>
      <c r="D4" s="212"/>
      <c r="E4" s="212"/>
      <c r="F4" s="104" t="s">
        <v>8</v>
      </c>
      <c r="G4" s="104"/>
      <c r="H4" s="104"/>
    </row>
    <row r="5" spans="1:21" s="4" customFormat="1" ht="15.75" thickBot="1" x14ac:dyDescent="0.3">
      <c r="A5" s="4" t="s">
        <v>10</v>
      </c>
      <c r="B5" s="2" t="s">
        <v>195</v>
      </c>
      <c r="C5" s="2" t="s">
        <v>196</v>
      </c>
      <c r="D5" s="2" t="s">
        <v>197</v>
      </c>
      <c r="E5" s="2" t="s">
        <v>198</v>
      </c>
      <c r="F5" s="2" t="s">
        <v>195</v>
      </c>
      <c r="G5" s="2"/>
      <c r="H5" s="2" t="s">
        <v>196</v>
      </c>
      <c r="I5" s="4" t="s">
        <v>196</v>
      </c>
      <c r="K5" s="40" t="s">
        <v>4</v>
      </c>
      <c r="L5" s="35">
        <v>2015</v>
      </c>
      <c r="M5" s="35">
        <v>2016</v>
      </c>
      <c r="N5" s="35">
        <v>2017</v>
      </c>
      <c r="O5" s="35">
        <v>2018</v>
      </c>
      <c r="P5" s="35">
        <v>2019</v>
      </c>
      <c r="Q5" s="35">
        <v>2020</v>
      </c>
      <c r="R5" s="35">
        <v>2021</v>
      </c>
      <c r="S5" s="35">
        <v>2022</v>
      </c>
      <c r="T5" s="35">
        <v>2023</v>
      </c>
      <c r="U5" s="35">
        <v>2024</v>
      </c>
    </row>
    <row r="6" spans="1:21" x14ac:dyDescent="0.25">
      <c r="A6" s="2" t="s">
        <v>14</v>
      </c>
      <c r="B6" s="3">
        <f>IF('Rådata - Diesel'!C2&lt;&gt;"",'Rådata - Diesel'!D2,"")</f>
        <v>64.5</v>
      </c>
      <c r="C6" s="3">
        <f>IF('Rådata - Bensin'!B2&lt;&gt;"",'Rådata - Bensin'!D2,"")</f>
        <v>69.5</v>
      </c>
      <c r="D6" s="3"/>
      <c r="E6" s="3"/>
      <c r="F6" s="65">
        <f>B6/B6</f>
        <v>1</v>
      </c>
      <c r="G6" s="48"/>
      <c r="H6" s="65">
        <f>C6/C6</f>
        <v>1</v>
      </c>
      <c r="I6" s="82"/>
      <c r="K6" s="42" t="s">
        <v>199</v>
      </c>
      <c r="L6" s="3">
        <v>99.999999999999986</v>
      </c>
      <c r="M6" s="3">
        <v>95.366666666666674</v>
      </c>
      <c r="N6" s="3">
        <v>103.74166666666667</v>
      </c>
      <c r="O6" s="3">
        <v>114.90833333333335</v>
      </c>
      <c r="P6" s="3">
        <v>115.19999999999999</v>
      </c>
      <c r="Q6" s="3">
        <v>107.51666666666669</v>
      </c>
      <c r="R6" s="3">
        <v>120.74166666666666</v>
      </c>
      <c r="S6" s="3">
        <v>168.38333333333335</v>
      </c>
      <c r="T6" s="3">
        <f>D113</f>
        <v>101.80000000000001</v>
      </c>
      <c r="U6" s="3">
        <f>D125</f>
        <v>102.32727272727271</v>
      </c>
    </row>
    <row r="7" spans="1:21" x14ac:dyDescent="0.25">
      <c r="A7" s="2" t="s">
        <v>17</v>
      </c>
      <c r="B7" s="3">
        <f>IF('Rådata - Diesel'!C3&lt;&gt;"",'Rådata - Diesel'!D3,"")</f>
        <v>62.8</v>
      </c>
      <c r="C7" s="3">
        <f>IF('Rådata - Bensin'!B3&lt;&gt;"",'Rådata - Bensin'!D3,"")</f>
        <v>68.400000000000006</v>
      </c>
      <c r="D7" s="3"/>
      <c r="E7" s="3"/>
      <c r="F7" s="65">
        <f>B7/B6</f>
        <v>0.97364341085271311</v>
      </c>
      <c r="G7" s="48"/>
      <c r="H7" s="65">
        <f>C7/C6</f>
        <v>0.98417266187050367</v>
      </c>
      <c r="I7" s="82"/>
      <c r="K7" s="39" t="s">
        <v>200</v>
      </c>
      <c r="L7" s="3">
        <v>99.991666666666674</v>
      </c>
      <c r="M7" s="3">
        <v>97.091666666666654</v>
      </c>
      <c r="N7" s="3">
        <v>103.27500000000002</v>
      </c>
      <c r="O7" s="3">
        <v>109.70833333333333</v>
      </c>
      <c r="P7" s="3">
        <v>110.5</v>
      </c>
      <c r="Q7" s="3">
        <v>103.42500000000001</v>
      </c>
      <c r="R7" s="3">
        <v>116.39166666666665</v>
      </c>
      <c r="S7" s="3">
        <v>150.63333333333301</v>
      </c>
      <c r="T7" s="3">
        <f>E113</f>
        <v>105.92727272727274</v>
      </c>
      <c r="U7" s="3">
        <f>E125</f>
        <v>106.05454545454546</v>
      </c>
    </row>
    <row r="8" spans="1:21" x14ac:dyDescent="0.25">
      <c r="A8" s="2" t="s">
        <v>19</v>
      </c>
      <c r="B8" s="3">
        <f>IF('Rådata - Diesel'!C4&lt;&gt;"",'Rådata - Diesel'!D4,"")</f>
        <v>64.599999999999994</v>
      </c>
      <c r="C8" s="3">
        <f>IF('Rådata - Bensin'!B4&lt;&gt;"",'Rådata - Bensin'!D4,"")</f>
        <v>70.400000000000006</v>
      </c>
      <c r="D8" s="3"/>
      <c r="E8" s="3"/>
      <c r="F8" s="65">
        <f t="shared" ref="F8:F71" si="0">B8/B7</f>
        <v>1.0286624203821655</v>
      </c>
      <c r="G8" s="48"/>
      <c r="H8" s="65">
        <f t="shared" ref="H8:H71" si="1">C8/C7</f>
        <v>1.0292397660818713</v>
      </c>
      <c r="I8" s="82"/>
      <c r="K8" s="39" t="s">
        <v>201</v>
      </c>
      <c r="L8">
        <v>1</v>
      </c>
      <c r="M8" s="43">
        <f>M6/L6</f>
        <v>0.95366666666666688</v>
      </c>
      <c r="N8" s="43">
        <f t="shared" ref="N8:U8" si="2">N6/M6</f>
        <v>1.0878189444250261</v>
      </c>
      <c r="O8" s="43">
        <f t="shared" si="2"/>
        <v>1.1076391678046429</v>
      </c>
      <c r="P8" s="43">
        <f t="shared" si="2"/>
        <v>1.0025382551309012</v>
      </c>
      <c r="Q8" s="43">
        <f t="shared" si="2"/>
        <v>0.93330439814814847</v>
      </c>
      <c r="R8" s="43">
        <f t="shared" si="2"/>
        <v>1.1230041853976125</v>
      </c>
      <c r="S8" s="43">
        <f>S6/R6</f>
        <v>1.394575194975499</v>
      </c>
      <c r="T8" s="43">
        <f t="shared" si="2"/>
        <v>0.60457289913886969</v>
      </c>
      <c r="U8" s="43">
        <f t="shared" si="2"/>
        <v>1.0051794963386316</v>
      </c>
    </row>
    <row r="9" spans="1:21" ht="15.75" thickBot="1" x14ac:dyDescent="0.3">
      <c r="A9" s="2" t="s">
        <v>21</v>
      </c>
      <c r="B9" s="3">
        <f>IF('Rådata - Diesel'!C5&lt;&gt;"",'Rådata - Diesel'!D5,"")</f>
        <v>65.599999999999994</v>
      </c>
      <c r="C9" s="3">
        <f>IF('Rådata - Bensin'!B5&lt;&gt;"",'Rådata - Bensin'!D5,"")</f>
        <v>72.099999999999994</v>
      </c>
      <c r="D9" s="3"/>
      <c r="E9" s="3"/>
      <c r="F9" s="65">
        <f t="shared" si="0"/>
        <v>1.0154798761609907</v>
      </c>
      <c r="G9" s="48"/>
      <c r="H9" s="65">
        <f t="shared" si="1"/>
        <v>1.0241477272727271</v>
      </c>
      <c r="I9" s="82"/>
      <c r="K9" s="41" t="s">
        <v>202</v>
      </c>
      <c r="L9" s="22">
        <v>1</v>
      </c>
      <c r="M9" s="44">
        <f>M7/L7</f>
        <v>0.97099758313192741</v>
      </c>
      <c r="N9" s="44">
        <f t="shared" ref="N9:U9" si="3">N7/M7</f>
        <v>1.0636855205561757</v>
      </c>
      <c r="O9" s="44">
        <f t="shared" si="3"/>
        <v>1.0622932300492212</v>
      </c>
      <c r="P9" s="44">
        <f t="shared" si="3"/>
        <v>1.0072161033042157</v>
      </c>
      <c r="Q9" s="44">
        <f t="shared" si="3"/>
        <v>0.93597285067873315</v>
      </c>
      <c r="R9" s="44">
        <f t="shared" si="3"/>
        <v>1.1253726532914348</v>
      </c>
      <c r="S9" s="44">
        <f t="shared" si="3"/>
        <v>1.2941934560034341</v>
      </c>
      <c r="T9" s="44">
        <f>T7/S7</f>
        <v>0.70321269790178997</v>
      </c>
      <c r="U9" s="44">
        <f t="shared" si="3"/>
        <v>1.0012015104703056</v>
      </c>
    </row>
    <row r="10" spans="1:21" x14ac:dyDescent="0.25">
      <c r="A10" s="2" t="s">
        <v>24</v>
      </c>
      <c r="B10" s="3">
        <f>IF('Rådata - Diesel'!C6&lt;&gt;"",'Rådata - Diesel'!D6,"")</f>
        <v>62.3</v>
      </c>
      <c r="C10" s="3">
        <f>IF('Rådata - Bensin'!B6&lt;&gt;"",'Rådata - Bensin'!D6,"")</f>
        <v>70.599999999999994</v>
      </c>
      <c r="D10" s="3"/>
      <c r="E10" s="3"/>
      <c r="F10" s="65">
        <f t="shared" si="0"/>
        <v>0.94969512195121952</v>
      </c>
      <c r="G10" s="48"/>
      <c r="H10" s="65">
        <f t="shared" si="1"/>
        <v>0.97919556171983357</v>
      </c>
      <c r="I10" s="82"/>
    </row>
    <row r="11" spans="1:21" x14ac:dyDescent="0.25">
      <c r="A11" s="2" t="s">
        <v>27</v>
      </c>
      <c r="B11" s="3">
        <f>IF('Rådata - Diesel'!C7&lt;&gt;"",'Rådata - Diesel'!D7,"")</f>
        <v>65.400000000000006</v>
      </c>
      <c r="C11" s="3">
        <f>IF('Rådata - Bensin'!B7&lt;&gt;"",'Rådata - Bensin'!D7,"")</f>
        <v>74.099999999999994</v>
      </c>
      <c r="D11" s="3"/>
      <c r="E11" s="3"/>
      <c r="F11" s="65">
        <f t="shared" si="0"/>
        <v>1.0497592295345106</v>
      </c>
      <c r="G11" s="48"/>
      <c r="H11" s="65">
        <f t="shared" si="1"/>
        <v>1.0495750708215297</v>
      </c>
      <c r="I11" s="82"/>
      <c r="K11" s="121" t="s">
        <v>22</v>
      </c>
      <c r="L11" s="121"/>
      <c r="M11" s="121"/>
      <c r="N11" s="121"/>
    </row>
    <row r="12" spans="1:21" x14ac:dyDescent="0.25">
      <c r="A12" s="2" t="s">
        <v>31</v>
      </c>
      <c r="B12" s="3">
        <f>IF('Rådata - Diesel'!C8&lt;&gt;"",'Rådata - Diesel'!D8,"")</f>
        <v>65.2</v>
      </c>
      <c r="C12" s="3">
        <f>IF('Rådata - Bensin'!B8&lt;&gt;"",'Rådata - Bensin'!D8,"")</f>
        <v>75.3</v>
      </c>
      <c r="D12" s="3"/>
      <c r="E12" s="3"/>
      <c r="F12" s="65">
        <f t="shared" si="0"/>
        <v>0.99694189602446481</v>
      </c>
      <c r="G12" s="48"/>
      <c r="H12" s="65">
        <f t="shared" si="1"/>
        <v>1.0161943319838056</v>
      </c>
      <c r="I12" s="82"/>
      <c r="K12" s="213" t="s">
        <v>181</v>
      </c>
      <c r="L12" s="213"/>
      <c r="M12" s="213"/>
      <c r="N12" s="4" t="s">
        <v>195</v>
      </c>
      <c r="O12" s="4" t="s">
        <v>196</v>
      </c>
      <c r="Q12" s="4"/>
    </row>
    <row r="13" spans="1:21" x14ac:dyDescent="0.25">
      <c r="A13" s="2" t="s">
        <v>34</v>
      </c>
      <c r="B13" s="3">
        <f>IF('Rådata - Diesel'!C9&lt;&gt;"",'Rådata - Diesel'!D9,"")</f>
        <v>61.6</v>
      </c>
      <c r="C13" s="3">
        <f>IF('Rådata - Bensin'!B9&lt;&gt;"",'Rådata - Bensin'!D9,"")</f>
        <v>72.400000000000006</v>
      </c>
      <c r="D13" s="3"/>
      <c r="E13" s="3"/>
      <c r="F13" s="65">
        <f t="shared" si="0"/>
        <v>0.94478527607361962</v>
      </c>
      <c r="G13" s="48"/>
      <c r="H13" s="65">
        <f t="shared" si="1"/>
        <v>0.96148738379814092</v>
      </c>
      <c r="I13" s="82"/>
      <c r="K13" s="210" t="s">
        <v>28</v>
      </c>
      <c r="L13" s="210"/>
      <c r="M13" s="210"/>
      <c r="N13" t="s">
        <v>29</v>
      </c>
      <c r="O13" s="65" t="s">
        <v>29</v>
      </c>
      <c r="Q13" s="65"/>
    </row>
    <row r="14" spans="1:21" x14ac:dyDescent="0.25">
      <c r="A14" s="2" t="s">
        <v>37</v>
      </c>
      <c r="B14" s="3">
        <f>IF('Rådata - Diesel'!C10&lt;&gt;"",'Rådata - Diesel'!D10,"")</f>
        <v>62.4</v>
      </c>
      <c r="C14" s="3">
        <f>IF('Rådata - Bensin'!B10&lt;&gt;"",'Rådata - Bensin'!D10,"")</f>
        <v>69.099999999999994</v>
      </c>
      <c r="D14" s="3"/>
      <c r="E14" s="3"/>
      <c r="F14" s="65">
        <f t="shared" si="0"/>
        <v>1.0129870129870129</v>
      </c>
      <c r="G14" s="48"/>
      <c r="H14" s="65">
        <f t="shared" si="1"/>
        <v>0.95441988950276224</v>
      </c>
      <c r="I14" s="82"/>
      <c r="K14" s="210" t="s">
        <v>372</v>
      </c>
      <c r="L14" s="210"/>
      <c r="M14" s="210"/>
      <c r="N14" s="105">
        <f>EXP(LN(1+(B132/B6-1))/((COUNT(B6:B132))-1))-1</f>
        <v>3.7294304742445661E-3</v>
      </c>
      <c r="O14" s="105">
        <f>EXP(LN(1+(C132/C6-1))/((COUNT(C6:C132))-1))-1</f>
        <v>3.1810437573078776E-3</v>
      </c>
      <c r="Q14" s="122"/>
      <c r="R14" s="65"/>
    </row>
    <row r="15" spans="1:21" x14ac:dyDescent="0.25">
      <c r="A15" s="2" t="s">
        <v>39</v>
      </c>
      <c r="B15" s="3">
        <f>IF('Rådata - Diesel'!C11&lt;&gt;"",'Rådata - Diesel'!D11,"")</f>
        <v>62.3</v>
      </c>
      <c r="C15" s="3">
        <f>IF('Rådata - Bensin'!B11&lt;&gt;"",'Rådata - Bensin'!D11,"")</f>
        <v>68.2</v>
      </c>
      <c r="D15" s="3"/>
      <c r="E15" s="3"/>
      <c r="F15" s="65">
        <f t="shared" si="0"/>
        <v>0.9983974358974359</v>
      </c>
      <c r="G15" s="48"/>
      <c r="H15" s="65">
        <f t="shared" si="1"/>
        <v>0.98697539797395095</v>
      </c>
      <c r="I15" s="82"/>
      <c r="R15" s="65"/>
    </row>
    <row r="16" spans="1:21" x14ac:dyDescent="0.25">
      <c r="A16" s="2" t="s">
        <v>41</v>
      </c>
      <c r="B16" s="3">
        <f>IF('Rådata - Diesel'!C12&lt;&gt;"",'Rådata - Diesel'!D12,"")</f>
        <v>62.1</v>
      </c>
      <c r="C16" s="3">
        <f>IF('Rådata - Bensin'!B12&lt;&gt;"",'Rådata - Bensin'!D12,"")</f>
        <v>68.400000000000006</v>
      </c>
      <c r="D16" s="3"/>
      <c r="E16" s="3"/>
      <c r="F16" s="65">
        <f t="shared" si="0"/>
        <v>0.9967897271268058</v>
      </c>
      <c r="G16" s="48"/>
      <c r="H16" s="65">
        <f t="shared" si="1"/>
        <v>1.0029325513196481</v>
      </c>
      <c r="I16" s="82"/>
      <c r="R16" s="65"/>
    </row>
    <row r="17" spans="1:18" x14ac:dyDescent="0.25">
      <c r="A17" s="2" t="s">
        <v>43</v>
      </c>
      <c r="B17" s="3">
        <f>IF('Rådata - Diesel'!C13&lt;&gt;"",'Rådata - Diesel'!D13,"")</f>
        <v>60.8</v>
      </c>
      <c r="C17" s="3">
        <f>IF('Rådata - Bensin'!B13&lt;&gt;"",'Rådata - Bensin'!D13,"")</f>
        <v>67.099999999999994</v>
      </c>
      <c r="D17" s="3">
        <f>AVERAGE(B6:B17)</f>
        <v>63.29999999999999</v>
      </c>
      <c r="E17" s="3">
        <f>AVERAGE(C6:C17)</f>
        <v>70.466666666666683</v>
      </c>
      <c r="F17" s="65">
        <f t="shared" si="0"/>
        <v>0.97906602254428332</v>
      </c>
      <c r="G17" s="48"/>
      <c r="H17" s="65">
        <f t="shared" si="1"/>
        <v>0.98099415204678342</v>
      </c>
      <c r="I17" s="82"/>
      <c r="L17" s="3"/>
      <c r="M17" s="3"/>
      <c r="P17" s="65"/>
      <c r="Q17" s="65"/>
      <c r="R17" s="65"/>
    </row>
    <row r="18" spans="1:18" x14ac:dyDescent="0.25">
      <c r="A18" s="2" t="s">
        <v>45</v>
      </c>
      <c r="B18" s="3">
        <f>IF('Rådata - Diesel'!C14&lt;&gt;"",'Rådata - Diesel'!D14,"")</f>
        <v>60.1</v>
      </c>
      <c r="C18" s="3">
        <f>IF('Rådata - Bensin'!B14&lt;&gt;"",'Rådata - Bensin'!D14,"")</f>
        <v>67.099999999999994</v>
      </c>
      <c r="D18" s="3"/>
      <c r="E18" s="3"/>
      <c r="F18" s="65">
        <f t="shared" si="0"/>
        <v>0.98848684210526327</v>
      </c>
      <c r="G18" s="48"/>
      <c r="H18" s="65">
        <f t="shared" si="1"/>
        <v>1</v>
      </c>
      <c r="I18" s="82"/>
      <c r="L18" s="3"/>
      <c r="M18" s="3"/>
      <c r="P18" s="65"/>
      <c r="Q18" s="65"/>
      <c r="R18" s="65"/>
    </row>
    <row r="19" spans="1:18" x14ac:dyDescent="0.25">
      <c r="A19" s="2" t="s">
        <v>47</v>
      </c>
      <c r="B19" s="3">
        <f>IF('Rådata - Diesel'!C15&lt;&gt;"",'Rådata - Diesel'!D15,"")</f>
        <v>56.7</v>
      </c>
      <c r="C19" s="3">
        <f>IF('Rådata - Bensin'!B15&lt;&gt;"",'Rådata - Bensin'!D15,"")</f>
        <v>65.3</v>
      </c>
      <c r="D19" s="3"/>
      <c r="E19" s="3"/>
      <c r="F19" s="65">
        <f t="shared" si="0"/>
        <v>0.94342762063227958</v>
      </c>
      <c r="G19" s="48"/>
      <c r="H19" s="65">
        <f t="shared" si="1"/>
        <v>0.97317436661698964</v>
      </c>
      <c r="I19" s="82"/>
      <c r="L19" s="3"/>
      <c r="M19" s="3"/>
      <c r="P19" s="65"/>
      <c r="Q19" s="65"/>
      <c r="R19" s="65"/>
    </row>
    <row r="20" spans="1:18" x14ac:dyDescent="0.25">
      <c r="A20" s="2" t="s">
        <v>49</v>
      </c>
      <c r="B20" s="3">
        <f>IF('Rådata - Diesel'!C16&lt;&gt;"",'Rådata - Diesel'!D16,"")</f>
        <v>61.4</v>
      </c>
      <c r="C20" s="3">
        <f>IF('Rådata - Bensin'!B16&lt;&gt;"",'Rådata - Bensin'!D16,"")</f>
        <v>67.8</v>
      </c>
      <c r="D20" s="3"/>
      <c r="E20" s="3"/>
      <c r="F20" s="65">
        <f t="shared" si="0"/>
        <v>1.0828924162257494</v>
      </c>
      <c r="G20" s="48"/>
      <c r="H20" s="65">
        <f t="shared" si="1"/>
        <v>1.0382848392036754</v>
      </c>
      <c r="I20" s="82"/>
      <c r="L20" s="3"/>
      <c r="M20" s="3"/>
      <c r="P20" s="65"/>
      <c r="Q20" s="65"/>
      <c r="R20" s="65"/>
    </row>
    <row r="21" spans="1:18" x14ac:dyDescent="0.25">
      <c r="A21" s="2" t="s">
        <v>51</v>
      </c>
      <c r="B21" s="3">
        <f>IF('Rådata - Diesel'!C17&lt;&gt;"",'Rådata - Diesel'!D17,"")</f>
        <v>59.1</v>
      </c>
      <c r="C21" s="3">
        <f>IF('Rådata - Bensin'!B17&lt;&gt;"",'Rådata - Bensin'!D17,"")</f>
        <v>68.3</v>
      </c>
      <c r="D21" s="3"/>
      <c r="E21" s="3"/>
      <c r="F21" s="65">
        <f t="shared" si="0"/>
        <v>0.96254071661237794</v>
      </c>
      <c r="G21" s="48"/>
      <c r="H21" s="65">
        <f t="shared" si="1"/>
        <v>1.0073746312684366</v>
      </c>
      <c r="I21" s="82"/>
      <c r="L21" s="3"/>
      <c r="M21" s="3"/>
      <c r="P21" s="65"/>
      <c r="Q21" s="65"/>
      <c r="R21" s="65"/>
    </row>
    <row r="22" spans="1:18" x14ac:dyDescent="0.25">
      <c r="A22" s="2" t="s">
        <v>53</v>
      </c>
      <c r="B22" s="3">
        <f>IF('Rådata - Diesel'!C18&lt;&gt;"",'Rådata - Diesel'!D18,"")</f>
        <v>58</v>
      </c>
      <c r="C22" s="3">
        <f>IF('Rådata - Bensin'!B18&lt;&gt;"",'Rådata - Bensin'!D18,"")</f>
        <v>68.5</v>
      </c>
      <c r="D22" s="3"/>
      <c r="E22" s="3"/>
      <c r="F22" s="65">
        <f t="shared" si="0"/>
        <v>0.9813874788494078</v>
      </c>
      <c r="G22" s="48"/>
      <c r="H22" s="65">
        <f t="shared" si="1"/>
        <v>1.0029282576866765</v>
      </c>
      <c r="I22" s="82"/>
      <c r="L22" s="3"/>
      <c r="M22" s="3"/>
      <c r="P22" s="65"/>
      <c r="Q22" s="65"/>
      <c r="R22" s="65"/>
    </row>
    <row r="23" spans="1:18" x14ac:dyDescent="0.25">
      <c r="A23" s="2" t="s">
        <v>55</v>
      </c>
      <c r="B23" s="3">
        <f>IF('Rådata - Diesel'!C19&lt;&gt;"",'Rådata - Diesel'!D19,"")</f>
        <v>61.9</v>
      </c>
      <c r="C23" s="3">
        <f>IF('Rådata - Bensin'!B19&lt;&gt;"",'Rådata - Bensin'!D19,"")</f>
        <v>70.7</v>
      </c>
      <c r="D23" s="3"/>
      <c r="E23" s="3"/>
      <c r="F23" s="65">
        <f t="shared" si="0"/>
        <v>1.0672413793103448</v>
      </c>
      <c r="G23" s="48"/>
      <c r="H23" s="65">
        <f t="shared" si="1"/>
        <v>1.0321167883211679</v>
      </c>
      <c r="I23" s="82"/>
      <c r="L23" s="3"/>
      <c r="M23" s="3"/>
      <c r="P23" s="65"/>
      <c r="Q23" s="65"/>
      <c r="R23" s="65"/>
    </row>
    <row r="24" spans="1:18" x14ac:dyDescent="0.25">
      <c r="A24" s="2" t="s">
        <v>57</v>
      </c>
      <c r="B24" s="3">
        <f>IF('Rådata - Diesel'!C20&lt;&gt;"",'Rådata - Diesel'!D20,"")</f>
        <v>62.4</v>
      </c>
      <c r="C24" s="3">
        <f>IF('Rådata - Bensin'!B20&lt;&gt;"",'Rådata - Bensin'!D20,"")</f>
        <v>70</v>
      </c>
      <c r="D24" s="3"/>
      <c r="E24" s="3"/>
      <c r="F24" s="65">
        <f t="shared" si="0"/>
        <v>1.0080775444264944</v>
      </c>
      <c r="G24" s="48"/>
      <c r="H24" s="65">
        <f t="shared" si="1"/>
        <v>0.99009900990099009</v>
      </c>
      <c r="I24" s="82"/>
      <c r="L24" s="3"/>
      <c r="M24" s="3"/>
      <c r="P24" s="65"/>
      <c r="Q24" s="65"/>
      <c r="R24" s="65"/>
    </row>
    <row r="25" spans="1:18" x14ac:dyDescent="0.25">
      <c r="A25" s="2" t="s">
        <v>59</v>
      </c>
      <c r="B25" s="3">
        <f>IF('Rådata - Diesel'!C21&lt;&gt;"",'Rådata - Diesel'!D21,"")</f>
        <v>60.2</v>
      </c>
      <c r="C25" s="3">
        <f>IF('Rådata - Bensin'!B21&lt;&gt;"",'Rådata - Bensin'!D21,"")</f>
        <v>68.8</v>
      </c>
      <c r="D25" s="3"/>
      <c r="E25" s="3"/>
      <c r="F25" s="65">
        <f t="shared" si="0"/>
        <v>0.96474358974358976</v>
      </c>
      <c r="G25" s="48"/>
      <c r="H25" s="65">
        <f t="shared" si="1"/>
        <v>0.98285714285714276</v>
      </c>
      <c r="I25" s="82"/>
      <c r="L25" s="3"/>
      <c r="M25" s="3"/>
      <c r="P25" s="65"/>
      <c r="Q25" s="65"/>
      <c r="R25" s="65"/>
    </row>
    <row r="26" spans="1:18" x14ac:dyDescent="0.25">
      <c r="A26" s="2" t="s">
        <v>61</v>
      </c>
      <c r="B26" s="3">
        <f>IF('Rådata - Diesel'!C22&lt;&gt;"",'Rådata - Diesel'!D22,"")</f>
        <v>59.9</v>
      </c>
      <c r="C26" s="3">
        <f>IF('Rådata - Bensin'!B22&lt;&gt;"",'Rådata - Bensin'!D22,"")</f>
        <v>68</v>
      </c>
      <c r="D26" s="3"/>
      <c r="E26" s="3"/>
      <c r="F26" s="65">
        <f t="shared" si="0"/>
        <v>0.99501661129568097</v>
      </c>
      <c r="G26" s="48"/>
      <c r="H26" s="65">
        <f t="shared" si="1"/>
        <v>0.9883720930232559</v>
      </c>
      <c r="I26" s="82"/>
    </row>
    <row r="27" spans="1:18" x14ac:dyDescent="0.25">
      <c r="A27" s="2" t="s">
        <v>63</v>
      </c>
      <c r="B27" s="3">
        <f>IF('Rådata - Diesel'!C23&lt;&gt;"",'Rådata - Diesel'!D23,"")</f>
        <v>59.3</v>
      </c>
      <c r="C27" s="3">
        <f>IF('Rådata - Bensin'!B23&lt;&gt;"",'Rådata - Bensin'!D23,"")</f>
        <v>67.3</v>
      </c>
      <c r="D27" s="3"/>
      <c r="E27" s="3"/>
      <c r="F27" s="65">
        <f t="shared" si="0"/>
        <v>0.9899833055091819</v>
      </c>
      <c r="G27" s="48"/>
      <c r="H27" s="65">
        <f t="shared" si="1"/>
        <v>0.9897058823529411</v>
      </c>
      <c r="I27" s="82"/>
    </row>
    <row r="28" spans="1:18" x14ac:dyDescent="0.25">
      <c r="A28" s="2" t="s">
        <v>65</v>
      </c>
      <c r="B28" s="3">
        <f>IF('Rådata - Diesel'!C24&lt;&gt;"",'Rådata - Diesel'!D24,"")</f>
        <v>62</v>
      </c>
      <c r="C28" s="3">
        <f>IF('Rådata - Bensin'!B24&lt;&gt;"",'Rådata - Bensin'!D24,"")</f>
        <v>69.099999999999994</v>
      </c>
      <c r="D28" s="3"/>
      <c r="E28" s="3"/>
      <c r="F28" s="65">
        <f t="shared" si="0"/>
        <v>1.0455311973018551</v>
      </c>
      <c r="G28" s="48"/>
      <c r="H28" s="65">
        <f t="shared" si="1"/>
        <v>1.026745913818722</v>
      </c>
      <c r="I28" s="82"/>
      <c r="L28" s="82"/>
      <c r="M28" s="45"/>
    </row>
    <row r="29" spans="1:18" x14ac:dyDescent="0.25">
      <c r="A29" s="2" t="s">
        <v>67</v>
      </c>
      <c r="B29" s="3">
        <f>IF('Rådata - Diesel'!C25&lt;&gt;"",'Rådata - Diesel'!D25,"")</f>
        <v>63.4</v>
      </c>
      <c r="C29" s="3">
        <f>IF('Rådata - Bensin'!B25&lt;&gt;"",'Rådata - Bensin'!D25,"")</f>
        <v>70.099999999999994</v>
      </c>
      <c r="D29" s="3">
        <f>AVERAGE(B18:B29)</f>
        <v>60.366666666666653</v>
      </c>
      <c r="E29" s="3">
        <f>AVERAGE(C18:C29)</f>
        <v>68.416666666666671</v>
      </c>
      <c r="F29" s="65">
        <f t="shared" si="0"/>
        <v>1.0225806451612902</v>
      </c>
      <c r="G29" s="48"/>
      <c r="H29" s="65">
        <f t="shared" si="1"/>
        <v>1.0144717800289436</v>
      </c>
      <c r="I29" s="82"/>
      <c r="L29" s="82"/>
    </row>
    <row r="30" spans="1:18" x14ac:dyDescent="0.25">
      <c r="A30" s="2" t="s">
        <v>69</v>
      </c>
      <c r="B30" s="3">
        <f>IF('Rådata - Diesel'!C26&lt;&gt;"",'Rådata - Diesel'!D26,"")</f>
        <v>67.7</v>
      </c>
      <c r="C30" s="3">
        <f>IF('Rådata - Bensin'!B26&lt;&gt;"",'Rådata - Bensin'!D26,"")</f>
        <v>74.3</v>
      </c>
      <c r="D30" s="3"/>
      <c r="E30" s="3"/>
      <c r="F30" s="65">
        <f t="shared" si="0"/>
        <v>1.0678233438485805</v>
      </c>
      <c r="G30" s="48"/>
      <c r="H30" s="65">
        <f t="shared" si="1"/>
        <v>1.0599144079885878</v>
      </c>
      <c r="I30" s="82"/>
    </row>
    <row r="31" spans="1:18" x14ac:dyDescent="0.25">
      <c r="A31" s="2" t="s">
        <v>71</v>
      </c>
      <c r="B31" s="3">
        <f>IF('Rådata - Diesel'!C27&lt;&gt;"",'Rådata - Diesel'!D27,"")</f>
        <v>67.3</v>
      </c>
      <c r="C31" s="3">
        <f>IF('Rådata - Bensin'!B27&lt;&gt;"",'Rådata - Bensin'!D27,"")</f>
        <v>73.900000000000006</v>
      </c>
      <c r="D31" s="3"/>
      <c r="E31" s="3"/>
      <c r="F31" s="65">
        <f t="shared" si="0"/>
        <v>0.99409158050221558</v>
      </c>
      <c r="G31" s="48"/>
      <c r="H31" s="65">
        <f t="shared" si="1"/>
        <v>0.99461641991924643</v>
      </c>
      <c r="I31" s="82"/>
      <c r="L31" s="82"/>
    </row>
    <row r="32" spans="1:18" x14ac:dyDescent="0.25">
      <c r="A32" s="2" t="s">
        <v>73</v>
      </c>
      <c r="B32" s="3">
        <f>IF('Rådata - Diesel'!C28&lt;&gt;"",'Rådata - Diesel'!D28,"")</f>
        <v>65.900000000000006</v>
      </c>
      <c r="C32" s="3">
        <f>IF('Rådata - Bensin'!B28&lt;&gt;"",'Rådata - Bensin'!D28,"")</f>
        <v>72.7</v>
      </c>
      <c r="D32" s="3"/>
      <c r="E32" s="3"/>
      <c r="F32" s="65">
        <f t="shared" si="0"/>
        <v>0.97919762258543841</v>
      </c>
      <c r="G32" s="48"/>
      <c r="H32" s="65">
        <f t="shared" si="1"/>
        <v>0.9837618403247631</v>
      </c>
      <c r="I32" s="82"/>
    </row>
    <row r="33" spans="1:13" x14ac:dyDescent="0.25">
      <c r="A33" s="2" t="s">
        <v>75</v>
      </c>
      <c r="B33" s="3">
        <f>IF('Rådata - Diesel'!C29&lt;&gt;"",'Rådata - Diesel'!D29,"")</f>
        <v>63.1</v>
      </c>
      <c r="C33" s="3">
        <f>IF('Rådata - Bensin'!B29&lt;&gt;"",'Rådata - Bensin'!D29,"")</f>
        <v>70.900000000000006</v>
      </c>
      <c r="D33" s="3"/>
      <c r="E33" s="3"/>
      <c r="F33" s="65">
        <f t="shared" si="0"/>
        <v>0.95751138088012133</v>
      </c>
      <c r="G33" s="48"/>
      <c r="H33" s="65">
        <f t="shared" si="1"/>
        <v>0.97524071526822564</v>
      </c>
      <c r="I33" s="82"/>
      <c r="K33" s="4"/>
    </row>
    <row r="34" spans="1:13" x14ac:dyDescent="0.25">
      <c r="A34" s="2" t="s">
        <v>77</v>
      </c>
      <c r="B34" s="3">
        <f>IF('Rådata - Diesel'!C30&lt;&gt;"",'Rådata - Diesel'!D30,"")</f>
        <v>63.8</v>
      </c>
      <c r="C34" s="3">
        <f>IF('Rådata - Bensin'!B30&lt;&gt;"",'Rådata - Bensin'!D30,"")</f>
        <v>71.5</v>
      </c>
      <c r="D34" s="3"/>
      <c r="E34" s="3"/>
      <c r="F34" s="65">
        <f t="shared" si="0"/>
        <v>1.011093502377179</v>
      </c>
      <c r="G34" s="48"/>
      <c r="H34" s="65">
        <f t="shared" si="1"/>
        <v>1.0084626234132581</v>
      </c>
      <c r="I34" s="82"/>
      <c r="L34" s="3"/>
      <c r="M34" s="3"/>
    </row>
    <row r="35" spans="1:13" x14ac:dyDescent="0.25">
      <c r="A35" s="2" t="s">
        <v>79</v>
      </c>
      <c r="B35" s="3">
        <f>IF('Rådata - Diesel'!C31&lt;&gt;"",'Rådata - Diesel'!D31,"")</f>
        <v>65.2</v>
      </c>
      <c r="C35" s="3">
        <f>IF('Rådata - Bensin'!B31&lt;&gt;"",'Rådata - Bensin'!D31,"")</f>
        <v>73.099999999999994</v>
      </c>
      <c r="D35" s="3"/>
      <c r="E35" s="3"/>
      <c r="F35" s="65">
        <f t="shared" si="0"/>
        <v>1.0219435736677116</v>
      </c>
      <c r="G35" s="48"/>
      <c r="H35" s="65">
        <f t="shared" si="1"/>
        <v>1.0223776223776222</v>
      </c>
      <c r="I35" s="82"/>
      <c r="L35" s="3"/>
      <c r="M35" s="3"/>
    </row>
    <row r="36" spans="1:13" x14ac:dyDescent="0.25">
      <c r="A36" s="2" t="s">
        <v>81</v>
      </c>
      <c r="B36" s="3">
        <f>IF('Rådata - Diesel'!C32&lt;&gt;"",'Rådata - Diesel'!D32,"")</f>
        <v>64.900000000000006</v>
      </c>
      <c r="C36" s="3">
        <f>IF('Rådata - Bensin'!B32&lt;&gt;"",'Rådata - Bensin'!D32,"")</f>
        <v>72.5</v>
      </c>
      <c r="D36" s="3"/>
      <c r="E36" s="3"/>
      <c r="F36" s="65">
        <f t="shared" si="0"/>
        <v>0.995398773006135</v>
      </c>
      <c r="G36" s="48"/>
      <c r="H36" s="65">
        <f t="shared" si="1"/>
        <v>0.99179206566347478</v>
      </c>
      <c r="I36" s="82"/>
      <c r="L36" s="3"/>
      <c r="M36" s="3"/>
    </row>
    <row r="37" spans="1:13" x14ac:dyDescent="0.25">
      <c r="A37" s="2" t="s">
        <v>83</v>
      </c>
      <c r="B37" s="3">
        <f>IF('Rådata - Diesel'!C33&lt;&gt;"",'Rådata - Diesel'!D33,"")</f>
        <v>66.2</v>
      </c>
      <c r="C37" s="3">
        <f>IF('Rådata - Bensin'!B33&lt;&gt;"",'Rådata - Bensin'!D33,"")</f>
        <v>73.5</v>
      </c>
      <c r="D37" s="3"/>
      <c r="E37" s="3"/>
      <c r="F37" s="65">
        <f t="shared" si="0"/>
        <v>1.0200308166409862</v>
      </c>
      <c r="G37" s="48"/>
      <c r="H37" s="65">
        <f t="shared" si="1"/>
        <v>1.0137931034482759</v>
      </c>
      <c r="I37" s="82"/>
      <c r="L37" s="3"/>
      <c r="M37" s="3"/>
    </row>
    <row r="38" spans="1:13" x14ac:dyDescent="0.25">
      <c r="A38" s="2" t="s">
        <v>85</v>
      </c>
      <c r="B38" s="3">
        <f>IF('Rådata - Diesel'!C34&lt;&gt;"",'Rådata - Diesel'!D34,"")</f>
        <v>66.599999999999994</v>
      </c>
      <c r="C38" s="3">
        <f>IF('Rådata - Bensin'!B34&lt;&gt;"",'Rådata - Bensin'!D34,"")</f>
        <v>74.8</v>
      </c>
      <c r="D38" s="3"/>
      <c r="E38" s="3"/>
      <c r="F38" s="65">
        <f t="shared" si="0"/>
        <v>1.0060422960725075</v>
      </c>
      <c r="G38" s="48"/>
      <c r="H38" s="65">
        <f t="shared" si="1"/>
        <v>1.017687074829932</v>
      </c>
      <c r="I38" s="82"/>
      <c r="L38" s="3"/>
      <c r="M38" s="3"/>
    </row>
    <row r="39" spans="1:13" x14ac:dyDescent="0.25">
      <c r="A39" s="2" t="s">
        <v>87</v>
      </c>
      <c r="B39" s="3">
        <f>IF('Rådata - Diesel'!C35&lt;&gt;"",'Rådata - Diesel'!D35,"")</f>
        <v>63.1</v>
      </c>
      <c r="C39" s="3">
        <f>IF('Rådata - Bensin'!B35&lt;&gt;"",'Rådata - Bensin'!D35,"")</f>
        <v>70.8</v>
      </c>
      <c r="D39" s="3"/>
      <c r="E39" s="3"/>
      <c r="F39" s="65">
        <f t="shared" si="0"/>
        <v>0.94744744744744758</v>
      </c>
      <c r="G39" s="48"/>
      <c r="H39" s="65">
        <f t="shared" si="1"/>
        <v>0.946524064171123</v>
      </c>
      <c r="I39" s="82"/>
      <c r="L39" s="3"/>
      <c r="M39" s="3"/>
    </row>
    <row r="40" spans="1:13" x14ac:dyDescent="0.25">
      <c r="A40" s="2" t="s">
        <v>89</v>
      </c>
      <c r="B40" s="3">
        <f>IF('Rådata - Diesel'!C36&lt;&gt;"",'Rådata - Diesel'!D36,"")</f>
        <v>68.599999999999994</v>
      </c>
      <c r="C40" s="3">
        <f>IF('Rådata - Bensin'!B36&lt;&gt;"",'Rådata - Bensin'!D36,"")</f>
        <v>74.400000000000006</v>
      </c>
      <c r="D40" s="3"/>
      <c r="E40" s="3"/>
      <c r="F40" s="65">
        <f t="shared" si="0"/>
        <v>1.0871632329635499</v>
      </c>
      <c r="G40" s="48"/>
      <c r="H40" s="65">
        <f t="shared" si="1"/>
        <v>1.0508474576271187</v>
      </c>
      <c r="I40" s="82"/>
      <c r="L40" s="3"/>
      <c r="M40" s="3"/>
    </row>
    <row r="41" spans="1:13" x14ac:dyDescent="0.25">
      <c r="A41" s="2" t="s">
        <v>91</v>
      </c>
      <c r="B41" s="3">
        <f>IF('Rådata - Diesel'!C37&lt;&gt;"",'Rådata - Diesel'!D37,"")</f>
        <v>65.5</v>
      </c>
      <c r="C41" s="3">
        <f>IF('Rådata - Bensin'!B37&lt;&gt;"",'Rådata - Bensin'!D37,"")</f>
        <v>70.8</v>
      </c>
      <c r="D41" s="3">
        <f>AVERAGE(B30:B41)</f>
        <v>65.658333333333346</v>
      </c>
      <c r="E41" s="3">
        <f>AVERAGE(C30:C41)</f>
        <v>72.766666666666652</v>
      </c>
      <c r="F41" s="65">
        <f t="shared" si="0"/>
        <v>0.95481049562682219</v>
      </c>
      <c r="G41" s="48"/>
      <c r="H41" s="65">
        <f t="shared" si="1"/>
        <v>0.95161290322580638</v>
      </c>
      <c r="I41" s="82"/>
      <c r="L41" s="3"/>
      <c r="M41" s="3"/>
    </row>
    <row r="42" spans="1:13" x14ac:dyDescent="0.25">
      <c r="A42" s="2" t="s">
        <v>92</v>
      </c>
      <c r="B42" s="3">
        <f>IF('Rådata - Diesel'!C38&lt;&gt;"",'Rådata - Diesel'!D38,"")</f>
        <v>70.400000000000006</v>
      </c>
      <c r="C42" s="3">
        <f>IF('Rådata - Bensin'!B38&lt;&gt;"",'Rådata - Bensin'!D38,"")</f>
        <v>74.7</v>
      </c>
      <c r="D42" s="3"/>
      <c r="E42" s="3"/>
      <c r="F42" s="65">
        <f t="shared" si="0"/>
        <v>1.0748091603053436</v>
      </c>
      <c r="G42" s="48"/>
      <c r="H42" s="65">
        <f t="shared" si="1"/>
        <v>1.0550847457627119</v>
      </c>
      <c r="I42" s="82"/>
      <c r="L42" s="3"/>
      <c r="M42" s="3"/>
    </row>
    <row r="43" spans="1:13" x14ac:dyDescent="0.25">
      <c r="A43" s="2" t="s">
        <v>93</v>
      </c>
      <c r="B43" s="3">
        <f>IF('Rådata - Diesel'!C39&lt;&gt;"",'Rådata - Diesel'!D39,"")</f>
        <v>70.8</v>
      </c>
      <c r="C43" s="3">
        <f>IF('Rådata - Bensin'!B39&lt;&gt;"",'Rådata - Bensin'!D39,"")</f>
        <v>75.7</v>
      </c>
      <c r="D43" s="3"/>
      <c r="E43" s="3"/>
      <c r="F43" s="65">
        <f t="shared" si="0"/>
        <v>1.0056818181818181</v>
      </c>
      <c r="G43" s="48"/>
      <c r="H43" s="65">
        <f t="shared" si="1"/>
        <v>1.0133868808567603</v>
      </c>
      <c r="I43" s="82"/>
      <c r="L43" s="3"/>
      <c r="M43" s="3"/>
    </row>
    <row r="44" spans="1:13" x14ac:dyDescent="0.25">
      <c r="A44" s="2" t="s">
        <v>94</v>
      </c>
      <c r="B44" s="3">
        <f>IF('Rådata - Diesel'!C40&lt;&gt;"",'Rådata - Diesel'!D40,"")</f>
        <v>69.099999999999994</v>
      </c>
      <c r="C44" s="3">
        <f>IF('Rådata - Bensin'!B40&lt;&gt;"",'Rådata - Bensin'!D40,"")</f>
        <v>74.2</v>
      </c>
      <c r="D44" s="3"/>
      <c r="E44" s="3"/>
      <c r="F44" s="65">
        <f t="shared" si="0"/>
        <v>0.97598870056497167</v>
      </c>
      <c r="G44" s="48"/>
      <c r="H44" s="65">
        <f t="shared" si="1"/>
        <v>0.98018494055482164</v>
      </c>
      <c r="I44" s="82"/>
      <c r="L44" s="3"/>
      <c r="M44" s="3"/>
    </row>
    <row r="45" spans="1:13" x14ac:dyDescent="0.25">
      <c r="A45" s="2" t="s">
        <v>95</v>
      </c>
      <c r="B45" s="3">
        <f>IF('Rådata - Diesel'!C41&lt;&gt;"",'Rådata - Diesel'!D41,"")</f>
        <v>70.2</v>
      </c>
      <c r="C45" s="3">
        <f>IF('Rådata - Bensin'!B41&lt;&gt;"",'Rådata - Bensin'!D41,"")</f>
        <v>75.599999999999994</v>
      </c>
      <c r="D45" s="3"/>
      <c r="E45" s="3"/>
      <c r="F45" s="65">
        <f t="shared" si="0"/>
        <v>1.015918958031838</v>
      </c>
      <c r="G45" s="48"/>
      <c r="H45" s="65">
        <f t="shared" si="1"/>
        <v>1.0188679245283017</v>
      </c>
      <c r="I45" s="82"/>
      <c r="L45" s="3"/>
      <c r="M45" s="3"/>
    </row>
    <row r="46" spans="1:13" x14ac:dyDescent="0.25">
      <c r="A46" s="2" t="s">
        <v>96</v>
      </c>
      <c r="B46" s="3">
        <f>IF('Rådata - Diesel'!C42&lt;&gt;"",'Rådata - Diesel'!D42,"")</f>
        <v>74.2</v>
      </c>
      <c r="C46" s="3">
        <f>IF('Rådata - Bensin'!B42&lt;&gt;"",'Rådata - Bensin'!D42,"")</f>
        <v>79.3</v>
      </c>
      <c r="D46" s="3"/>
      <c r="E46" s="3"/>
      <c r="F46" s="65">
        <f t="shared" si="0"/>
        <v>1.0569800569800569</v>
      </c>
      <c r="G46" s="48"/>
      <c r="H46" s="65">
        <f t="shared" si="1"/>
        <v>1.0489417989417991</v>
      </c>
      <c r="I46" s="82"/>
    </row>
    <row r="47" spans="1:13" x14ac:dyDescent="0.25">
      <c r="A47" s="2" t="s">
        <v>97</v>
      </c>
      <c r="B47" s="3">
        <f>IF('Rådata - Diesel'!C43&lt;&gt;"",'Rådata - Diesel'!D43,"")</f>
        <v>72.599999999999994</v>
      </c>
      <c r="C47" s="3">
        <f>IF('Rådata - Bensin'!B43&lt;&gt;"",'Rådata - Bensin'!D43,"")</f>
        <v>77.8</v>
      </c>
      <c r="D47" s="3"/>
      <c r="E47" s="3"/>
      <c r="F47" s="65">
        <f t="shared" si="0"/>
        <v>0.97843665768194055</v>
      </c>
      <c r="G47" s="48"/>
      <c r="H47" s="65">
        <f t="shared" si="1"/>
        <v>0.98108448928121061</v>
      </c>
      <c r="I47" s="82"/>
    </row>
    <row r="48" spans="1:13" x14ac:dyDescent="0.25">
      <c r="A48" s="2" t="s">
        <v>98</v>
      </c>
      <c r="B48" s="3">
        <f>IF('Rådata - Diesel'!C44&lt;&gt;"",'Rådata - Diesel'!D44,"")</f>
        <v>73.2</v>
      </c>
      <c r="C48" s="3">
        <f>IF('Rådata - Bensin'!B44&lt;&gt;"",'Rådata - Bensin'!D44,"")</f>
        <v>78.7</v>
      </c>
      <c r="D48" s="3"/>
      <c r="E48" s="3"/>
      <c r="F48" s="65">
        <f t="shared" si="0"/>
        <v>1.0082644628099175</v>
      </c>
      <c r="G48" s="48"/>
      <c r="H48" s="65">
        <f t="shared" si="1"/>
        <v>1.0115681233933163</v>
      </c>
      <c r="I48" s="82"/>
      <c r="L48" s="82"/>
      <c r="M48" s="65"/>
    </row>
    <row r="49" spans="1:12" x14ac:dyDescent="0.25">
      <c r="A49" s="2" t="s">
        <v>99</v>
      </c>
      <c r="B49" s="3">
        <f>IF('Rådata - Diesel'!C45&lt;&gt;"",'Rådata - Diesel'!D45,"")</f>
        <v>73.599999999999994</v>
      </c>
      <c r="C49" s="3">
        <f>IF('Rådata - Bensin'!B45&lt;&gt;"",'Rådata - Bensin'!D45,"")</f>
        <v>79.2</v>
      </c>
      <c r="D49" s="3"/>
      <c r="E49" s="3"/>
      <c r="F49" s="65">
        <f t="shared" si="0"/>
        <v>1.0054644808743167</v>
      </c>
      <c r="G49" s="48"/>
      <c r="H49" s="65">
        <f t="shared" si="1"/>
        <v>1.0063532401524777</v>
      </c>
      <c r="I49" s="82"/>
      <c r="L49" s="82"/>
    </row>
    <row r="50" spans="1:12" x14ac:dyDescent="0.25">
      <c r="A50" s="2" t="s">
        <v>100</v>
      </c>
      <c r="B50" s="3">
        <f>IF('Rådata - Diesel'!C46&lt;&gt;"",'Rådata - Diesel'!D46,"")</f>
        <v>74.099999999999994</v>
      </c>
      <c r="C50" s="3">
        <f>IF('Rådata - Bensin'!B46&lt;&gt;"",'Rådata - Bensin'!D46,"")</f>
        <v>79.3</v>
      </c>
      <c r="D50" s="3"/>
      <c r="E50" s="3"/>
      <c r="F50" s="65">
        <f t="shared" si="0"/>
        <v>1.0067934782608696</v>
      </c>
      <c r="G50" s="48"/>
      <c r="H50" s="65">
        <f t="shared" si="1"/>
        <v>1.0012626262626263</v>
      </c>
      <c r="I50" s="82"/>
    </row>
    <row r="51" spans="1:12" x14ac:dyDescent="0.25">
      <c r="A51" s="2" t="s">
        <v>101</v>
      </c>
      <c r="B51" s="3">
        <f>IF('Rådata - Diesel'!C47&lt;&gt;"",'Rådata - Diesel'!D47,"")</f>
        <v>75.099999999999994</v>
      </c>
      <c r="C51" s="3">
        <f>IF('Rådata - Bensin'!B47&lt;&gt;"",'Rådata - Bensin'!D47,"")</f>
        <v>79.3</v>
      </c>
      <c r="D51" s="3"/>
      <c r="E51" s="3"/>
      <c r="F51" s="65">
        <f t="shared" si="0"/>
        <v>1.0134952766531713</v>
      </c>
      <c r="G51" s="48"/>
      <c r="H51" s="65">
        <f t="shared" si="1"/>
        <v>1</v>
      </c>
      <c r="I51" s="82"/>
    </row>
    <row r="52" spans="1:12" x14ac:dyDescent="0.25">
      <c r="A52" s="2" t="s">
        <v>102</v>
      </c>
      <c r="B52" s="3">
        <f>IF('Rådata - Diesel'!C48&lt;&gt;"",'Rådata - Diesel'!D48,"")</f>
        <v>77.099999999999994</v>
      </c>
      <c r="C52" s="3">
        <f>IF('Rådata - Bensin'!B48&lt;&gt;"",'Rådata - Bensin'!D48,"")</f>
        <v>79.599999999999994</v>
      </c>
      <c r="D52" s="3"/>
      <c r="E52" s="3"/>
      <c r="F52" s="65">
        <f t="shared" si="0"/>
        <v>1.0266311584553929</v>
      </c>
      <c r="G52" s="48"/>
      <c r="H52" s="65">
        <f t="shared" si="1"/>
        <v>1.0037831021437578</v>
      </c>
      <c r="I52" s="82"/>
    </row>
    <row r="53" spans="1:12" x14ac:dyDescent="0.25">
      <c r="A53" s="2" t="s">
        <v>103</v>
      </c>
      <c r="B53" s="3">
        <f>IF('Rådata - Diesel'!C49&lt;&gt;"",'Rådata - Diesel'!D49,"")</f>
        <v>72.400000000000006</v>
      </c>
      <c r="C53" s="3">
        <f>IF('Rådata - Bensin'!B49&lt;&gt;"",'Rådata - Bensin'!D49,"")</f>
        <v>74.2</v>
      </c>
      <c r="D53" s="3">
        <f>AVERAGE(B42:B53)</f>
        <v>72.733333333333334</v>
      </c>
      <c r="E53" s="3">
        <f>AVERAGE(C42:C53)</f>
        <v>77.300000000000011</v>
      </c>
      <c r="F53" s="65">
        <f t="shared" si="0"/>
        <v>0.9390402075226979</v>
      </c>
      <c r="G53" s="48"/>
      <c r="H53" s="65">
        <f t="shared" si="1"/>
        <v>0.9321608040201006</v>
      </c>
      <c r="I53" s="82"/>
    </row>
    <row r="54" spans="1:12" x14ac:dyDescent="0.25">
      <c r="A54" s="2" t="s">
        <v>104</v>
      </c>
      <c r="B54" s="3">
        <f>IF('Rådata - Diesel'!C50&lt;&gt;"",'Rådata - Diesel'!D50,"")</f>
        <v>71.099999999999994</v>
      </c>
      <c r="C54" s="3">
        <f>IF('Rådata - Bensin'!B50&lt;&gt;"",'Rådata - Bensin'!D50,"")</f>
        <v>74.099999999999994</v>
      </c>
      <c r="D54" s="3"/>
      <c r="E54" s="3"/>
      <c r="F54" s="65">
        <f t="shared" si="0"/>
        <v>0.98204419889502748</v>
      </c>
      <c r="G54" s="48"/>
      <c r="H54" s="65">
        <f t="shared" si="1"/>
        <v>0.99865229110512121</v>
      </c>
      <c r="I54" s="82"/>
    </row>
    <row r="55" spans="1:12" x14ac:dyDescent="0.25">
      <c r="A55" s="2" t="s">
        <v>105</v>
      </c>
      <c r="B55" s="3">
        <f>IF('Rådata - Diesel'!C51&lt;&gt;"",'Rådata - Diesel'!D51,"")</f>
        <v>72.7</v>
      </c>
      <c r="C55" s="3">
        <f>IF('Rådata - Bensin'!B51&lt;&gt;"",'Rådata - Bensin'!D51,"")</f>
        <v>74.8</v>
      </c>
      <c r="D55" s="3"/>
      <c r="E55" s="3"/>
      <c r="F55" s="65">
        <f t="shared" si="0"/>
        <v>1.0225035161744023</v>
      </c>
      <c r="G55" s="48"/>
      <c r="H55" s="65">
        <f t="shared" si="1"/>
        <v>1.00944669365722</v>
      </c>
      <c r="I55" s="82"/>
    </row>
    <row r="56" spans="1:12" x14ac:dyDescent="0.25">
      <c r="A56" s="2" t="s">
        <v>106</v>
      </c>
      <c r="B56" s="3">
        <f>IF('Rådata - Diesel'!C52&lt;&gt;"",'Rådata - Diesel'!D52,"")</f>
        <v>73.599999999999994</v>
      </c>
      <c r="C56" s="3">
        <f>IF('Rådata - Bensin'!B52&lt;&gt;"",'Rådata - Bensin'!D52,"")</f>
        <v>76</v>
      </c>
      <c r="D56" s="3"/>
      <c r="E56" s="3"/>
      <c r="F56" s="65">
        <f t="shared" si="0"/>
        <v>1.0123796423658871</v>
      </c>
      <c r="G56" s="48"/>
      <c r="H56" s="65">
        <f t="shared" si="1"/>
        <v>1.0160427807486632</v>
      </c>
      <c r="I56" s="82"/>
    </row>
    <row r="57" spans="1:12" x14ac:dyDescent="0.25">
      <c r="A57" s="2" t="s">
        <v>107</v>
      </c>
      <c r="B57" s="3">
        <f>IF('Rådata - Diesel'!C53&lt;&gt;"",'Rådata - Diesel'!D53,"")</f>
        <v>72.5</v>
      </c>
      <c r="C57" s="3">
        <f>IF('Rådata - Bensin'!B53&lt;&gt;"",'Rådata - Bensin'!D53,"")</f>
        <v>78.400000000000006</v>
      </c>
      <c r="D57" s="3"/>
      <c r="E57" s="3"/>
      <c r="F57" s="65">
        <f t="shared" si="0"/>
        <v>0.98505434782608703</v>
      </c>
      <c r="G57" s="48"/>
      <c r="H57" s="65">
        <f t="shared" si="1"/>
        <v>1.0315789473684212</v>
      </c>
      <c r="I57" s="82"/>
    </row>
    <row r="58" spans="1:12" x14ac:dyDescent="0.25">
      <c r="A58" s="2" t="s">
        <v>108</v>
      </c>
      <c r="B58" s="3">
        <f>IF('Rådata - Diesel'!C54&lt;&gt;"",'Rådata - Diesel'!D54,"")</f>
        <v>74.099999999999994</v>
      </c>
      <c r="C58" s="3">
        <f>IF('Rådata - Bensin'!B54&lt;&gt;"",'Rådata - Bensin'!D54,"")</f>
        <v>79.7</v>
      </c>
      <c r="D58" s="3"/>
      <c r="E58" s="3"/>
      <c r="F58" s="65">
        <f t="shared" si="0"/>
        <v>1.0220689655172412</v>
      </c>
      <c r="G58" s="48"/>
      <c r="H58" s="65">
        <f t="shared" si="1"/>
        <v>1.0165816326530612</v>
      </c>
      <c r="I58" s="82"/>
    </row>
    <row r="59" spans="1:12" x14ac:dyDescent="0.25">
      <c r="A59" s="2" t="s">
        <v>109</v>
      </c>
      <c r="B59" s="3">
        <f>IF('Rådata - Diesel'!C55&lt;&gt;"",'Rådata - Diesel'!D55,"")</f>
        <v>73.5</v>
      </c>
      <c r="C59" s="3">
        <f>IF('Rådata - Bensin'!B55&lt;&gt;"",'Rådata - Bensin'!D55,"")</f>
        <v>79.3</v>
      </c>
      <c r="D59" s="3"/>
      <c r="E59" s="3"/>
      <c r="F59" s="65">
        <f t="shared" si="0"/>
        <v>0.9919028340080972</v>
      </c>
      <c r="G59" s="48"/>
      <c r="H59" s="65">
        <f t="shared" si="1"/>
        <v>0.99498117942283559</v>
      </c>
      <c r="I59" s="82"/>
    </row>
    <row r="60" spans="1:12" x14ac:dyDescent="0.25">
      <c r="A60" s="2" t="s">
        <v>110</v>
      </c>
      <c r="B60" s="3">
        <f>IF('Rådata - Diesel'!C56&lt;&gt;"",'Rådata - Diesel'!D56,"")</f>
        <v>73.7</v>
      </c>
      <c r="C60" s="3">
        <f>IF('Rådata - Bensin'!B56&lt;&gt;"",'Rådata - Bensin'!D56,"")</f>
        <v>80.900000000000006</v>
      </c>
      <c r="D60" s="3"/>
      <c r="E60" s="3"/>
      <c r="F60" s="65">
        <f t="shared" si="0"/>
        <v>1.0027210884353741</v>
      </c>
      <c r="G60" s="48"/>
      <c r="H60" s="65">
        <f t="shared" si="1"/>
        <v>1.0201765447667088</v>
      </c>
      <c r="I60" s="82"/>
    </row>
    <row r="61" spans="1:12" x14ac:dyDescent="0.25">
      <c r="A61" s="2" t="s">
        <v>111</v>
      </c>
      <c r="B61" s="3">
        <f>IF('Rådata - Diesel'!C57&lt;&gt;"",'Rådata - Diesel'!D57,"")</f>
        <v>72.2</v>
      </c>
      <c r="C61" s="3">
        <f>IF('Rådata - Bensin'!B57&lt;&gt;"",'Rådata - Bensin'!D57,"")</f>
        <v>79</v>
      </c>
      <c r="D61" s="3"/>
      <c r="E61" s="3"/>
      <c r="F61" s="65">
        <f t="shared" si="0"/>
        <v>0.97964721845318858</v>
      </c>
      <c r="G61" s="48"/>
      <c r="H61" s="65">
        <f t="shared" si="1"/>
        <v>0.97651421508034608</v>
      </c>
      <c r="I61" s="82"/>
    </row>
    <row r="62" spans="1:12" x14ac:dyDescent="0.25">
      <c r="A62" s="2" t="s">
        <v>112</v>
      </c>
      <c r="B62" s="3">
        <f>IF('Rådata - Diesel'!C58&lt;&gt;"",'Rådata - Diesel'!D58,"")</f>
        <v>72.5</v>
      </c>
      <c r="C62" s="3">
        <f>IF('Rådata - Bensin'!B58&lt;&gt;"",'Rådata - Bensin'!D58,"")</f>
        <v>77.5</v>
      </c>
      <c r="D62" s="3"/>
      <c r="E62" s="3"/>
      <c r="F62" s="65">
        <f t="shared" si="0"/>
        <v>1.0041551246537397</v>
      </c>
      <c r="G62" s="48"/>
      <c r="H62" s="65">
        <f t="shared" si="1"/>
        <v>0.98101265822784811</v>
      </c>
      <c r="I62" s="82"/>
    </row>
    <row r="63" spans="1:12" x14ac:dyDescent="0.25">
      <c r="A63" s="2" t="s">
        <v>113</v>
      </c>
      <c r="B63" s="3">
        <f>IF('Rådata - Diesel'!C59&lt;&gt;"",'Rådata - Diesel'!D59,"")</f>
        <v>72.2</v>
      </c>
      <c r="C63" s="3">
        <f>IF('Rådata - Bensin'!B59&lt;&gt;"",'Rådata - Bensin'!D59,"")</f>
        <v>77.400000000000006</v>
      </c>
      <c r="D63" s="3"/>
      <c r="E63" s="3"/>
      <c r="F63" s="65">
        <f t="shared" si="0"/>
        <v>0.99586206896551732</v>
      </c>
      <c r="G63" s="48"/>
      <c r="H63" s="65">
        <f t="shared" si="1"/>
        <v>0.9987096774193549</v>
      </c>
      <c r="I63" s="82"/>
    </row>
    <row r="64" spans="1:12" x14ac:dyDescent="0.25">
      <c r="A64" s="2" t="s">
        <v>114</v>
      </c>
      <c r="B64" s="3">
        <f>IF('Rådata - Diesel'!C60&lt;&gt;"",'Rådata - Diesel'!D60,"")</f>
        <v>74.3</v>
      </c>
      <c r="C64" s="3">
        <f>IF('Rådata - Bensin'!B60&lt;&gt;"",'Rådata - Bensin'!D60,"")</f>
        <v>79.5</v>
      </c>
      <c r="D64" s="3"/>
      <c r="E64" s="3"/>
      <c r="F64" s="65">
        <f t="shared" si="0"/>
        <v>1.0290858725761771</v>
      </c>
      <c r="G64" s="48"/>
      <c r="H64" s="65">
        <f t="shared" si="1"/>
        <v>1.0271317829457363</v>
      </c>
      <c r="I64" s="82"/>
    </row>
    <row r="65" spans="1:9" x14ac:dyDescent="0.25">
      <c r="A65" s="2" t="s">
        <v>115</v>
      </c>
      <c r="B65" s="3">
        <f>IF('Rådata - Diesel'!C61&lt;&gt;"",'Rådata - Diesel'!D61,"")</f>
        <v>72.7</v>
      </c>
      <c r="C65" s="3">
        <f>IF('Rådata - Bensin'!B61&lt;&gt;"",'Rådata - Bensin'!D61,"")</f>
        <v>77.900000000000006</v>
      </c>
      <c r="D65" s="3">
        <f>AVERAGE(B54:B65)</f>
        <v>72.924999999999997</v>
      </c>
      <c r="E65" s="3">
        <f>AVERAGE(C54:C65)</f>
        <v>77.874999999999986</v>
      </c>
      <c r="F65" s="65">
        <f t="shared" si="0"/>
        <v>0.97846567967698528</v>
      </c>
      <c r="G65" s="48"/>
      <c r="H65" s="65">
        <f t="shared" si="1"/>
        <v>0.9798742138364781</v>
      </c>
      <c r="I65" s="82"/>
    </row>
    <row r="66" spans="1:9" x14ac:dyDescent="0.25">
      <c r="A66" s="2" t="s">
        <v>116</v>
      </c>
      <c r="B66" s="3">
        <f>IF('Rådata - Diesel'!C62&lt;&gt;"",'Rådata - Diesel'!D62,"")</f>
        <v>75.5</v>
      </c>
      <c r="C66" s="3">
        <f>IF('Rådata - Bensin'!B62&lt;&gt;"",'Rådata - Bensin'!D62,"")</f>
        <v>79</v>
      </c>
      <c r="D66" s="3"/>
      <c r="E66" s="3"/>
      <c r="F66" s="65">
        <f t="shared" si="0"/>
        <v>1.0385144429160935</v>
      </c>
      <c r="G66" s="48"/>
      <c r="H66" s="65">
        <f t="shared" si="1"/>
        <v>1.0141206675224645</v>
      </c>
      <c r="I66" s="82"/>
    </row>
    <row r="67" spans="1:9" x14ac:dyDescent="0.25">
      <c r="A67" s="2" t="s">
        <v>117</v>
      </c>
      <c r="B67" s="3">
        <f>IF('Rådata - Diesel'!C63&lt;&gt;"",'Rådata - Diesel'!D63,"")</f>
        <v>72.7</v>
      </c>
      <c r="C67" s="3">
        <f>IF('Rådata - Bensin'!B63&lt;&gt;"",'Rådata - Bensin'!D63,"")</f>
        <v>77.400000000000006</v>
      </c>
      <c r="D67" s="3"/>
      <c r="E67" s="3"/>
      <c r="F67" s="65">
        <f t="shared" si="0"/>
        <v>0.96291390728476822</v>
      </c>
      <c r="G67" s="48"/>
      <c r="H67" s="65">
        <f t="shared" si="1"/>
        <v>0.97974683544303809</v>
      </c>
      <c r="I67" s="82"/>
    </row>
    <row r="68" spans="1:9" x14ac:dyDescent="0.25">
      <c r="A68" s="2" t="s">
        <v>118</v>
      </c>
      <c r="B68" s="3">
        <f>IF('Rådata - Diesel'!C64&lt;&gt;"",'Rådata - Diesel'!D64,"")</f>
        <v>70.5</v>
      </c>
      <c r="C68" s="3">
        <f>IF('Rådata - Bensin'!B64&lt;&gt;"",'Rådata - Bensin'!D64,"")</f>
        <v>75.400000000000006</v>
      </c>
      <c r="D68" s="3"/>
      <c r="E68" s="3"/>
      <c r="F68" s="65">
        <f t="shared" si="0"/>
        <v>0.96973865199449794</v>
      </c>
      <c r="G68" s="48"/>
      <c r="H68" s="65">
        <f t="shared" si="1"/>
        <v>0.97416020671834624</v>
      </c>
      <c r="I68" s="82"/>
    </row>
    <row r="69" spans="1:9" x14ac:dyDescent="0.25">
      <c r="A69" s="2" t="s">
        <v>119</v>
      </c>
      <c r="B69" s="3">
        <f>IF('Rådata - Diesel'!C65&lt;&gt;"",'Rådata - Diesel'!D65,"")</f>
        <v>67</v>
      </c>
      <c r="C69" s="3">
        <f>IF('Rådata - Bensin'!B65&lt;&gt;"",'Rådata - Bensin'!D65,"")</f>
        <v>67.900000000000006</v>
      </c>
      <c r="D69" s="3"/>
      <c r="E69" s="3"/>
      <c r="F69" s="65">
        <f t="shared" si="0"/>
        <v>0.95035460992907805</v>
      </c>
      <c r="G69" s="48"/>
      <c r="H69" s="65">
        <f t="shared" si="1"/>
        <v>0.90053050397877987</v>
      </c>
      <c r="I69" s="82"/>
    </row>
    <row r="70" spans="1:9" x14ac:dyDescent="0.25">
      <c r="A70" s="2" t="s">
        <v>120</v>
      </c>
      <c r="B70" s="3">
        <f>IF('Rådata - Diesel'!C66&lt;&gt;"",'Rådata - Diesel'!D66,"")</f>
        <v>66.099999999999994</v>
      </c>
      <c r="C70" s="3">
        <f>IF('Rådata - Bensin'!B66&lt;&gt;"",'Rådata - Bensin'!D66,"")</f>
        <v>69.8</v>
      </c>
      <c r="D70" s="3"/>
      <c r="E70" s="3"/>
      <c r="F70" s="65">
        <f t="shared" si="0"/>
        <v>0.98656716417910439</v>
      </c>
      <c r="G70" s="48"/>
      <c r="H70" s="65">
        <f t="shared" si="1"/>
        <v>1.027982326951399</v>
      </c>
      <c r="I70" s="82"/>
    </row>
    <row r="71" spans="1:9" x14ac:dyDescent="0.25">
      <c r="A71" s="2" t="s">
        <v>121</v>
      </c>
      <c r="B71" s="3">
        <f>IF('Rådata - Diesel'!C67&lt;&gt;"",'Rådata - Diesel'!D67,"")</f>
        <v>67.5</v>
      </c>
      <c r="C71" s="3">
        <f>IF('Rådata - Bensin'!B67&lt;&gt;"",'Rådata - Bensin'!D67,"")</f>
        <v>73.3</v>
      </c>
      <c r="D71" s="3"/>
      <c r="E71" s="3"/>
      <c r="F71" s="65">
        <f t="shared" si="0"/>
        <v>1.0211800302571861</v>
      </c>
      <c r="G71" s="48"/>
      <c r="H71" s="65">
        <f t="shared" si="1"/>
        <v>1.0501432664756447</v>
      </c>
      <c r="I71" s="82"/>
    </row>
    <row r="72" spans="1:9" x14ac:dyDescent="0.25">
      <c r="A72" s="2" t="s">
        <v>122</v>
      </c>
      <c r="B72" s="3">
        <f>IF('Rådata - Diesel'!C68&lt;&gt;"",'Rådata - Diesel'!D68,"")</f>
        <v>70.8</v>
      </c>
      <c r="C72" s="3">
        <f>IF('Rådata - Bensin'!B68&lt;&gt;"",'Rådata - Bensin'!D68,"")</f>
        <v>76.2</v>
      </c>
      <c r="D72" s="3"/>
      <c r="E72" s="3"/>
      <c r="F72" s="65">
        <f t="shared" ref="F72:F110" si="4">B72/B71</f>
        <v>1.0488888888888888</v>
      </c>
      <c r="G72" s="48"/>
      <c r="H72" s="65">
        <f t="shared" ref="H72:H122" si="5">C72/C71</f>
        <v>1.0395634379263303</v>
      </c>
      <c r="I72" s="82"/>
    </row>
    <row r="73" spans="1:9" x14ac:dyDescent="0.25">
      <c r="A73" s="2" t="s">
        <v>123</v>
      </c>
      <c r="B73" s="3">
        <f>IF('Rådata - Diesel'!C69&lt;&gt;"",'Rådata - Diesel'!D69,"")</f>
        <v>68.8</v>
      </c>
      <c r="C73" s="3">
        <f>IF('Rådata - Bensin'!B69&lt;&gt;"",'Rådata - Bensin'!D69,"")</f>
        <v>73.7</v>
      </c>
      <c r="D73" s="3"/>
      <c r="E73" s="3"/>
      <c r="F73" s="65">
        <f t="shared" si="4"/>
        <v>0.97175141242937857</v>
      </c>
      <c r="G73" s="48"/>
      <c r="H73" s="65">
        <f t="shared" si="5"/>
        <v>0.96719160104986879</v>
      </c>
      <c r="I73" s="82"/>
    </row>
    <row r="74" spans="1:9" x14ac:dyDescent="0.25">
      <c r="A74" s="2" t="s">
        <v>124</v>
      </c>
      <c r="B74" s="3">
        <f>IF('Rådata - Diesel'!C70&lt;&gt;"",'Rådata - Diesel'!D70,"")</f>
        <v>64.599999999999994</v>
      </c>
      <c r="C74" s="3">
        <f>IF('Rådata - Bensin'!B70&lt;&gt;"",'Rådata - Bensin'!D70,"")</f>
        <v>71.3</v>
      </c>
      <c r="D74" s="3"/>
      <c r="E74" s="3"/>
      <c r="F74" s="65">
        <f t="shared" si="4"/>
        <v>0.93895348837209303</v>
      </c>
      <c r="G74" s="48"/>
      <c r="H74" s="65">
        <f t="shared" si="5"/>
        <v>0.96743554952510169</v>
      </c>
      <c r="I74" s="82"/>
    </row>
    <row r="75" spans="1:9" x14ac:dyDescent="0.25">
      <c r="A75" s="2" t="s">
        <v>125</v>
      </c>
      <c r="B75" s="3">
        <f>IF('Rådata - Diesel'!C71&lt;&gt;"",'Rådata - Diesel'!D71,"")</f>
        <v>64.8</v>
      </c>
      <c r="C75" s="3">
        <f>IF('Rådata - Bensin'!B71&lt;&gt;"",'Rådata - Bensin'!D71,"")</f>
        <v>71.599999999999994</v>
      </c>
      <c r="D75" s="3"/>
      <c r="E75" s="3"/>
      <c r="F75" s="65">
        <f t="shared" si="4"/>
        <v>1.0030959752321982</v>
      </c>
      <c r="G75" s="48"/>
      <c r="H75" s="65">
        <f t="shared" si="5"/>
        <v>1.0042075736325384</v>
      </c>
      <c r="I75" s="82"/>
    </row>
    <row r="76" spans="1:9" x14ac:dyDescent="0.25">
      <c r="A76" s="2" t="s">
        <v>126</v>
      </c>
      <c r="B76" s="3">
        <f>IF('Rådata - Diesel'!C72&lt;&gt;"",'Rådata - Diesel'!D72,"")</f>
        <v>61.8</v>
      </c>
      <c r="C76" s="3">
        <f>IF('Rådata - Bensin'!B72&lt;&gt;"",'Rådata - Bensin'!D72,"")</f>
        <v>67.3</v>
      </c>
      <c r="D76" s="3"/>
      <c r="E76" s="3"/>
      <c r="F76" s="65">
        <f t="shared" si="4"/>
        <v>0.95370370370370372</v>
      </c>
      <c r="G76" s="48"/>
      <c r="H76" s="65">
        <f t="shared" si="5"/>
        <v>0.93994413407821231</v>
      </c>
      <c r="I76" s="82"/>
    </row>
    <row r="77" spans="1:9" x14ac:dyDescent="0.25">
      <c r="A77" s="2" t="s">
        <v>127</v>
      </c>
      <c r="B77" s="3">
        <f>IF('Rådata - Diesel'!C73&lt;&gt;"",'Rådata - Diesel'!D73,"")</f>
        <v>66.599999999999994</v>
      </c>
      <c r="C77" s="3">
        <f>IF('Rådata - Bensin'!B73&lt;&gt;"",'Rådata - Bensin'!D73,"")</f>
        <v>71.599999999999994</v>
      </c>
      <c r="D77" s="3">
        <f>AVERAGE(B66:B77)</f>
        <v>68.058333333333323</v>
      </c>
      <c r="E77" s="3">
        <f>AVERAGE(C66:C77)</f>
        <v>72.875000000000014</v>
      </c>
      <c r="F77" s="65">
        <f t="shared" si="4"/>
        <v>1.0776699029126213</v>
      </c>
      <c r="G77" s="48"/>
      <c r="H77" s="65">
        <f t="shared" si="5"/>
        <v>1.0638930163447251</v>
      </c>
      <c r="I77" s="82"/>
    </row>
    <row r="78" spans="1:9" x14ac:dyDescent="0.25">
      <c r="A78" s="2" t="s">
        <v>128</v>
      </c>
      <c r="B78" s="3">
        <f>IF('Rådata - Diesel'!C74&lt;&gt;"",'Rådata - Diesel'!D74,"")</f>
        <v>71.5</v>
      </c>
      <c r="C78" s="3">
        <f>IF('Rådata - Bensin'!B74&lt;&gt;"",'Rådata - Bensin'!D74,"")</f>
        <v>76.099999999999994</v>
      </c>
      <c r="D78" s="3"/>
      <c r="E78" s="3"/>
      <c r="F78" s="65">
        <f t="shared" si="4"/>
        <v>1.0735735735735736</v>
      </c>
      <c r="G78" s="48"/>
      <c r="H78" s="65">
        <f t="shared" si="5"/>
        <v>1.0628491620111733</v>
      </c>
      <c r="I78" s="82"/>
    </row>
    <row r="79" spans="1:9" x14ac:dyDescent="0.25">
      <c r="A79" s="2" t="s">
        <v>129</v>
      </c>
      <c r="B79" s="3">
        <f>IF('Rådata - Diesel'!C75&lt;&gt;"",'Rådata - Diesel'!D75,"")</f>
        <v>72.599999999999994</v>
      </c>
      <c r="C79" s="3">
        <f>IF('Rådata - Bensin'!B75&lt;&gt;"",'Rådata - Bensin'!D75,"")</f>
        <v>77.3</v>
      </c>
      <c r="D79" s="3"/>
      <c r="E79" s="3"/>
      <c r="F79" s="65">
        <f t="shared" si="4"/>
        <v>1.0153846153846153</v>
      </c>
      <c r="G79" s="48"/>
      <c r="H79" s="65">
        <f t="shared" si="5"/>
        <v>1.0157687253613668</v>
      </c>
      <c r="I79" s="82"/>
    </row>
    <row r="80" spans="1:9" x14ac:dyDescent="0.25">
      <c r="A80" s="2" t="s">
        <v>130</v>
      </c>
      <c r="B80" s="3">
        <f>IF('Rådata - Diesel'!C76&lt;&gt;"",'Rådata - Diesel'!D76,"")</f>
        <v>71.8</v>
      </c>
      <c r="C80" s="3">
        <f>IF('Rådata - Bensin'!B76&lt;&gt;"",'Rådata - Bensin'!D76,"")</f>
        <v>77.400000000000006</v>
      </c>
      <c r="D80" s="3"/>
      <c r="E80" s="3"/>
      <c r="F80" s="65">
        <f t="shared" si="4"/>
        <v>0.98898071625344353</v>
      </c>
      <c r="G80" s="48"/>
      <c r="H80" s="65">
        <f t="shared" si="5"/>
        <v>1.0012936610608021</v>
      </c>
      <c r="I80" s="82"/>
    </row>
    <row r="81" spans="1:9" x14ac:dyDescent="0.25">
      <c r="A81" s="2" t="s">
        <v>131</v>
      </c>
      <c r="B81" s="3">
        <f>IF('Rådata - Diesel'!C77&lt;&gt;"",'Rådata - Diesel'!D77,"")</f>
        <v>73.3</v>
      </c>
      <c r="C81" s="3">
        <f>IF('Rådata - Bensin'!B77&lt;&gt;"",'Rådata - Bensin'!D77,"")</f>
        <v>78.7</v>
      </c>
      <c r="D81" s="3"/>
      <c r="E81" s="3"/>
      <c r="F81" s="65">
        <f t="shared" si="4"/>
        <v>1.0208913649025069</v>
      </c>
      <c r="G81" s="48"/>
      <c r="H81" s="65">
        <f t="shared" si="5"/>
        <v>1.0167958656330749</v>
      </c>
      <c r="I81" s="82"/>
    </row>
    <row r="82" spans="1:9" x14ac:dyDescent="0.25">
      <c r="A82" s="2" t="s">
        <v>132</v>
      </c>
      <c r="B82" s="3">
        <f>IF('Rådata - Diesel'!C78&lt;&gt;"",'Rådata - Diesel'!D78,"")</f>
        <v>73.900000000000006</v>
      </c>
      <c r="C82" s="3">
        <f>IF('Rådata - Bensin'!B78&lt;&gt;"",'Rådata - Bensin'!D78,"")</f>
        <v>79.5</v>
      </c>
      <c r="D82" s="3"/>
      <c r="E82" s="3"/>
      <c r="F82" s="65">
        <f t="shared" si="4"/>
        <v>1.0081855388813099</v>
      </c>
      <c r="G82" s="48"/>
      <c r="H82" s="65">
        <f t="shared" si="5"/>
        <v>1.0101651842439643</v>
      </c>
      <c r="I82" s="82"/>
    </row>
    <row r="83" spans="1:9" x14ac:dyDescent="0.25">
      <c r="A83" s="2" t="s">
        <v>133</v>
      </c>
      <c r="B83" s="3">
        <f>IF('Rådata - Diesel'!C79&lt;&gt;"",'Rådata - Diesel'!D79,"")</f>
        <v>75</v>
      </c>
      <c r="C83" s="3">
        <f>IF('Rådata - Bensin'!B79&lt;&gt;"",'Rådata - Bensin'!D79,"")</f>
        <v>80.400000000000006</v>
      </c>
      <c r="D83" s="3"/>
      <c r="E83" s="3"/>
      <c r="F83" s="65">
        <f t="shared" si="4"/>
        <v>1.0148849797023003</v>
      </c>
      <c r="G83" s="48"/>
      <c r="H83" s="65">
        <f t="shared" si="5"/>
        <v>1.0113207547169811</v>
      </c>
      <c r="I83" s="82"/>
    </row>
    <row r="84" spans="1:9" x14ac:dyDescent="0.25">
      <c r="A84" s="2" t="s">
        <v>134</v>
      </c>
      <c r="B84" s="3">
        <f>IF('Rådata - Diesel'!C80&lt;&gt;"",'Rådata - Diesel'!D80,"")</f>
        <v>79.099999999999994</v>
      </c>
      <c r="C84" s="3">
        <f>IF('Rådata - Bensin'!B80&lt;&gt;"",'Rådata - Bensin'!D80,"")</f>
        <v>84.1</v>
      </c>
      <c r="D84" s="3"/>
      <c r="E84" s="3"/>
      <c r="F84" s="65">
        <f t="shared" si="4"/>
        <v>1.0546666666666666</v>
      </c>
      <c r="G84" s="48"/>
      <c r="H84" s="65">
        <f t="shared" si="5"/>
        <v>1.0460199004975124</v>
      </c>
      <c r="I84" s="82"/>
    </row>
    <row r="85" spans="1:9" x14ac:dyDescent="0.25">
      <c r="A85" s="2" t="s">
        <v>135</v>
      </c>
      <c r="B85" s="3">
        <f>IF('Rådata - Diesel'!C81&lt;&gt;"",'Rådata - Diesel'!D81,"")</f>
        <v>77.7</v>
      </c>
      <c r="C85" s="3">
        <f>IF('Rådata - Bensin'!B81&lt;&gt;"",'Rådata - Bensin'!D81,"")</f>
        <v>85.1</v>
      </c>
      <c r="D85" s="3"/>
      <c r="E85" s="3"/>
      <c r="F85" s="65">
        <f t="shared" si="4"/>
        <v>0.9823008849557523</v>
      </c>
      <c r="G85" s="48"/>
      <c r="H85" s="65">
        <f t="shared" si="5"/>
        <v>1.0118906064209274</v>
      </c>
      <c r="I85" s="82"/>
    </row>
    <row r="86" spans="1:9" x14ac:dyDescent="0.25">
      <c r="A86" s="2" t="s">
        <v>136</v>
      </c>
      <c r="B86" s="3">
        <f>IF('Rådata - Diesel'!C82&lt;&gt;"",'Rådata - Diesel'!D82,"")</f>
        <v>76.400000000000006</v>
      </c>
      <c r="C86" s="3">
        <f>IF('Rådata - Bensin'!B82&lt;&gt;"",'Rådata - Bensin'!D82,"")</f>
        <v>84.6</v>
      </c>
      <c r="D86" s="3"/>
      <c r="E86" s="3"/>
      <c r="F86" s="65">
        <f t="shared" si="4"/>
        <v>0.98326898326898327</v>
      </c>
      <c r="G86" s="48"/>
      <c r="H86" s="65">
        <f t="shared" si="5"/>
        <v>0.99412455934195065</v>
      </c>
      <c r="I86" s="82"/>
    </row>
    <row r="87" spans="1:9" x14ac:dyDescent="0.25">
      <c r="A87" s="2" t="s">
        <v>137</v>
      </c>
      <c r="B87" s="3">
        <f>IF('Rådata - Diesel'!C83&lt;&gt;"",'Rådata - Diesel'!D83,"")</f>
        <v>80.3</v>
      </c>
      <c r="C87" s="3">
        <f>IF('Rådata - Bensin'!B83&lt;&gt;"",'Rådata - Bensin'!D83,"")</f>
        <v>86.2</v>
      </c>
      <c r="D87" s="3"/>
      <c r="E87" s="3"/>
      <c r="F87" s="65">
        <f t="shared" si="4"/>
        <v>1.0510471204188481</v>
      </c>
      <c r="G87" s="48"/>
      <c r="H87" s="65">
        <f t="shared" si="5"/>
        <v>1.0189125295508275</v>
      </c>
      <c r="I87" s="82"/>
    </row>
    <row r="88" spans="1:9" x14ac:dyDescent="0.25">
      <c r="A88" s="2" t="s">
        <v>138</v>
      </c>
      <c r="B88" s="3">
        <f>IF('Rådata - Diesel'!C84&lt;&gt;"",'Rådata - Diesel'!D84,"")</f>
        <v>82.7</v>
      </c>
      <c r="C88" s="3">
        <f>IF('Rådata - Bensin'!B84&lt;&gt;"",'Rådata - Bensin'!D84,"")</f>
        <v>87.6</v>
      </c>
      <c r="D88" s="3"/>
      <c r="E88" s="3"/>
      <c r="F88" s="65">
        <f t="shared" si="4"/>
        <v>1.0298879202988793</v>
      </c>
      <c r="G88" s="48"/>
      <c r="H88" s="65">
        <f t="shared" si="5"/>
        <v>1.0162412993039442</v>
      </c>
      <c r="I88" s="82"/>
    </row>
    <row r="89" spans="1:9" x14ac:dyDescent="0.25">
      <c r="A89" s="2" t="s">
        <v>139</v>
      </c>
      <c r="B89" s="3">
        <f>IF('Rådata - Diesel'!C85&lt;&gt;"",'Rådata - Diesel'!D85,"")</f>
        <v>82.7</v>
      </c>
      <c r="C89" s="3">
        <f>IF('Rådata - Bensin'!B85&lt;&gt;"",'Rådata - Bensin'!D85,"")</f>
        <v>87.3</v>
      </c>
      <c r="D89" s="3">
        <f>AVERAGE(B78:B89)</f>
        <v>76.416666666666671</v>
      </c>
      <c r="E89" s="3">
        <f>AVERAGE(C78:C89)</f>
        <v>82.025000000000006</v>
      </c>
      <c r="F89" s="65">
        <f t="shared" si="4"/>
        <v>1</v>
      </c>
      <c r="G89" s="48"/>
      <c r="H89" s="65">
        <f t="shared" si="5"/>
        <v>0.99657534246575341</v>
      </c>
      <c r="I89" s="82"/>
    </row>
    <row r="90" spans="1:9" x14ac:dyDescent="0.25">
      <c r="A90" s="2" t="s">
        <v>140</v>
      </c>
      <c r="B90" s="3">
        <f>IF('Rådata - Diesel'!C86&lt;&gt;"",'Rådata - Diesel'!D86,"")</f>
        <v>84.2</v>
      </c>
      <c r="C90" s="3">
        <f>IF('Rådata - Bensin'!B86&lt;&gt;"",'Rådata - Bensin'!D86,"")</f>
        <v>88.6</v>
      </c>
      <c r="D90" s="3"/>
      <c r="E90" s="3"/>
      <c r="F90" s="65">
        <f t="shared" si="4"/>
        <v>1.0181378476420797</v>
      </c>
      <c r="G90" s="48"/>
      <c r="H90" s="65">
        <f t="shared" si="5"/>
        <v>1.0148911798396334</v>
      </c>
      <c r="I90" s="82"/>
    </row>
    <row r="91" spans="1:9" x14ac:dyDescent="0.25">
      <c r="A91" s="2" t="s">
        <v>141</v>
      </c>
      <c r="B91" s="3">
        <f>IF('Rådata - Diesel'!C87&lt;&gt;"",'Rådata - Diesel'!D87,"")</f>
        <v>89.2</v>
      </c>
      <c r="C91" s="3">
        <f>IF('Rådata - Bensin'!B87&lt;&gt;"",'Rådata - Bensin'!D87,"")</f>
        <v>94</v>
      </c>
      <c r="D91" s="3"/>
      <c r="E91" s="3"/>
      <c r="F91" s="65">
        <f t="shared" si="4"/>
        <v>1.0593824228028503</v>
      </c>
      <c r="G91" s="48"/>
      <c r="H91" s="65">
        <f t="shared" si="5"/>
        <v>1.0609480812641083</v>
      </c>
      <c r="I91" s="82"/>
    </row>
    <row r="92" spans="1:9" x14ac:dyDescent="0.25">
      <c r="A92" s="2" t="s">
        <v>142</v>
      </c>
      <c r="B92" s="3">
        <f>IF('Rådata - Diesel'!C88&lt;&gt;"",'Rådata - Diesel'!D88,"")</f>
        <v>107.7</v>
      </c>
      <c r="C92" s="3">
        <f>IF('Rådata - Bensin'!B88&lt;&gt;"",'Rådata - Bensin'!D88,"")</f>
        <v>107.4</v>
      </c>
      <c r="D92" s="3"/>
      <c r="E92" s="3"/>
      <c r="F92" s="65">
        <f t="shared" si="4"/>
        <v>1.2073991031390134</v>
      </c>
      <c r="G92" s="48"/>
      <c r="H92" s="65">
        <f t="shared" si="5"/>
        <v>1.1425531914893619</v>
      </c>
      <c r="I92" s="82"/>
    </row>
    <row r="93" spans="1:9" x14ac:dyDescent="0.25">
      <c r="A93" s="2" t="s">
        <v>143</v>
      </c>
      <c r="B93" s="3">
        <f>IF('Rådata - Diesel'!C89&lt;&gt;"",'Rådata - Diesel'!D89,"")</f>
        <v>102.8</v>
      </c>
      <c r="C93" s="3">
        <f>IF('Rådata - Bensin'!B89&lt;&gt;"",'Rådata - Bensin'!D89,"")</f>
        <v>102.8</v>
      </c>
      <c r="D93" s="3"/>
      <c r="E93" s="3"/>
      <c r="F93" s="65">
        <f t="shared" si="4"/>
        <v>0.95450324976787371</v>
      </c>
      <c r="G93" s="48"/>
      <c r="H93" s="65">
        <f t="shared" si="5"/>
        <v>0.95716945996275593</v>
      </c>
      <c r="I93" s="82"/>
    </row>
    <row r="94" spans="1:9" x14ac:dyDescent="0.25">
      <c r="A94" s="2" t="s">
        <v>144</v>
      </c>
      <c r="B94" s="3">
        <f>IF('Rådata - Diesel'!C90&lt;&gt;"",'Rådata - Diesel'!D90,"")</f>
        <v>109</v>
      </c>
      <c r="C94" s="3">
        <f>IF('Rådata - Bensin'!B90&lt;&gt;"",'Rådata - Bensin'!D90,"")</f>
        <v>109</v>
      </c>
      <c r="D94" s="3"/>
      <c r="E94" s="3"/>
      <c r="F94" s="65">
        <f t="shared" si="4"/>
        <v>1.0603112840466926</v>
      </c>
      <c r="G94" s="48"/>
      <c r="H94" s="65">
        <f t="shared" si="5"/>
        <v>1.0603112840466926</v>
      </c>
      <c r="I94" s="82"/>
    </row>
    <row r="95" spans="1:9" x14ac:dyDescent="0.25">
      <c r="A95" s="2" t="s">
        <v>145</v>
      </c>
      <c r="B95" s="3">
        <f>IF('Rådata - Diesel'!C91&lt;&gt;"",'Rådata - Diesel'!D91,"")</f>
        <v>120.4</v>
      </c>
      <c r="C95" s="3">
        <f>IF('Rådata - Bensin'!B91&lt;&gt;"",'Rådata - Bensin'!D91,"")</f>
        <v>128.19999999999999</v>
      </c>
      <c r="D95" s="3"/>
      <c r="E95" s="3"/>
      <c r="F95" s="65">
        <f t="shared" si="4"/>
        <v>1.1045871559633027</v>
      </c>
      <c r="G95" s="48"/>
      <c r="H95" s="65">
        <f t="shared" si="5"/>
        <v>1.1761467889908255</v>
      </c>
      <c r="I95" s="82"/>
    </row>
    <row r="96" spans="1:9" x14ac:dyDescent="0.25">
      <c r="A96" s="2" t="s">
        <v>146</v>
      </c>
      <c r="B96" s="3">
        <f>IF('Rådata - Diesel'!C92&lt;&gt;"",'Rådata - Diesel'!D92,"")</f>
        <v>121.5</v>
      </c>
      <c r="C96" s="3">
        <f>IF('Rådata - Bensin'!B92&lt;&gt;"",'Rådata - Bensin'!D92,"")</f>
        <v>123</v>
      </c>
      <c r="D96" s="3"/>
      <c r="E96" s="3"/>
      <c r="F96" s="65">
        <f t="shared" si="4"/>
        <v>1.0091362126245846</v>
      </c>
      <c r="G96" s="48"/>
      <c r="H96" s="65">
        <f t="shared" si="5"/>
        <v>0.95943837753510153</v>
      </c>
      <c r="I96" s="82"/>
    </row>
    <row r="97" spans="1:9" x14ac:dyDescent="0.25">
      <c r="A97" s="2" t="s">
        <v>147</v>
      </c>
      <c r="B97" s="3">
        <f>IF('Rådata - Diesel'!C93&lt;&gt;"",'Rådata - Diesel'!D93,"")</f>
        <v>106.3</v>
      </c>
      <c r="C97" s="3">
        <f>IF('Rådata - Bensin'!B93&lt;&gt;"",'Rådata - Bensin'!D93,"")</f>
        <v>106.1</v>
      </c>
      <c r="D97" s="3"/>
      <c r="E97" s="3"/>
      <c r="F97" s="65">
        <f t="shared" si="4"/>
        <v>0.87489711934156378</v>
      </c>
      <c r="G97" s="48"/>
      <c r="H97" s="65">
        <f t="shared" si="5"/>
        <v>0.86260162601626011</v>
      </c>
      <c r="I97" s="82"/>
    </row>
    <row r="98" spans="1:9" x14ac:dyDescent="0.25">
      <c r="A98" s="2" t="s">
        <v>148</v>
      </c>
      <c r="B98" s="3">
        <f>IF('Rådata - Diesel'!C94&lt;&gt;"",'Rådata - Diesel'!D94,"")</f>
        <v>109.5</v>
      </c>
      <c r="C98" s="3">
        <f>IF('Rådata - Bensin'!B94&lt;&gt;"",'Rådata - Bensin'!D94,"")</f>
        <v>105.5</v>
      </c>
      <c r="D98" s="3"/>
      <c r="E98" s="3"/>
      <c r="F98" s="65">
        <f t="shared" si="4"/>
        <v>1.0301034807149576</v>
      </c>
      <c r="G98" s="48"/>
      <c r="H98" s="65">
        <f t="shared" si="5"/>
        <v>0.994344957587182</v>
      </c>
      <c r="I98" s="82"/>
    </row>
    <row r="99" spans="1:9" x14ac:dyDescent="0.25">
      <c r="A99" s="2" t="s">
        <v>149</v>
      </c>
      <c r="B99" s="3">
        <f>IF('Rådata - Diesel'!C95&lt;&gt;"",'Rådata - Diesel'!D95,"")</f>
        <v>115.7</v>
      </c>
      <c r="C99" s="3">
        <f>IF('Rådata - Bensin'!B95&lt;&gt;"",'Rådata - Bensin'!D95,"")</f>
        <v>110.2</v>
      </c>
      <c r="D99" s="3"/>
      <c r="E99" s="3"/>
      <c r="F99" s="65">
        <f t="shared" si="4"/>
        <v>1.0566210045662101</v>
      </c>
      <c r="G99" s="48"/>
      <c r="H99" s="65">
        <f t="shared" si="5"/>
        <v>1.0445497630331755</v>
      </c>
      <c r="I99" s="82"/>
    </row>
    <row r="100" spans="1:9" x14ac:dyDescent="0.25">
      <c r="A100" s="2" t="s">
        <v>150</v>
      </c>
      <c r="B100" s="3">
        <f>IF('Rådata - Diesel'!C96&lt;&gt;"",'Rådata - Diesel'!D96,"")</f>
        <v>112.2</v>
      </c>
      <c r="C100" s="3">
        <f>IF('Rådata - Bensin'!B96&lt;&gt;"",'Rådata - Bensin'!D96,"")</f>
        <v>103.6</v>
      </c>
      <c r="D100" s="3"/>
      <c r="E100" s="3"/>
      <c r="F100" s="65">
        <f t="shared" si="4"/>
        <v>0.96974935177182364</v>
      </c>
      <c r="G100" s="48"/>
      <c r="H100" s="65">
        <f t="shared" si="5"/>
        <v>0.94010889292195998</v>
      </c>
      <c r="I100" s="82"/>
    </row>
    <row r="101" spans="1:9" x14ac:dyDescent="0.25">
      <c r="A101" s="2" t="s">
        <v>151</v>
      </c>
      <c r="B101" s="3">
        <f>IF('Rådata - Diesel'!C97&lt;&gt;"",'Rådata - Diesel'!D97,"")</f>
        <v>100.6</v>
      </c>
      <c r="C101" s="3">
        <f>IF('Rådata - Bensin'!B97&lt;&gt;"",'Rådata - Bensin'!D97,"")</f>
        <v>95.4</v>
      </c>
      <c r="D101" s="3">
        <f>AVERAGE(B90:B101)</f>
        <v>106.59166666666665</v>
      </c>
      <c r="E101" s="3">
        <f>AVERAGE(C90:C101)</f>
        <v>106.14999999999999</v>
      </c>
      <c r="F101" s="65">
        <f t="shared" si="4"/>
        <v>0.89661319073083767</v>
      </c>
      <c r="G101" s="48"/>
      <c r="H101" s="65">
        <f t="shared" si="5"/>
        <v>0.92084942084942101</v>
      </c>
      <c r="I101" s="82"/>
    </row>
    <row r="102" spans="1:9" x14ac:dyDescent="0.25">
      <c r="A102" s="2" t="s">
        <v>152</v>
      </c>
      <c r="B102" s="3">
        <f>IF('Rådata - Diesel'!C98&lt;&gt;"",'Rådata - Diesel'!D98,"")</f>
        <v>104.8</v>
      </c>
      <c r="C102" s="3">
        <f>IF('Rådata - Bensin'!B98&lt;&gt;"",'Rådata - Bensin'!D98,"")</f>
        <v>99.1</v>
      </c>
      <c r="D102" s="3"/>
      <c r="E102" s="3"/>
      <c r="F102" s="65">
        <f t="shared" si="4"/>
        <v>1.0417495029821073</v>
      </c>
      <c r="G102" s="48"/>
      <c r="H102" s="65">
        <f t="shared" si="5"/>
        <v>1.0387840670859538</v>
      </c>
      <c r="I102" s="82"/>
    </row>
    <row r="103" spans="1:9" x14ac:dyDescent="0.25">
      <c r="A103" s="2" t="s">
        <v>153</v>
      </c>
      <c r="B103" s="3">
        <f>IF('Rådata - Diesel'!C99&lt;&gt;"",'Rådata - Diesel'!D99,"")</f>
        <v>100.8</v>
      </c>
      <c r="C103" s="3">
        <f>IF('Rådata - Bensin'!B99&lt;&gt;"",'Rådata - Bensin'!D99,"")</f>
        <v>101.8</v>
      </c>
      <c r="D103" s="3"/>
      <c r="E103" s="3"/>
      <c r="F103" s="65">
        <f t="shared" si="4"/>
        <v>0.96183206106870234</v>
      </c>
      <c r="G103" s="48"/>
      <c r="H103" s="65">
        <f t="shared" si="5"/>
        <v>1.0272452068617559</v>
      </c>
      <c r="I103" s="82"/>
    </row>
    <row r="104" spans="1:9" x14ac:dyDescent="0.25">
      <c r="A104" s="2" t="s">
        <v>154</v>
      </c>
      <c r="B104" s="3">
        <f>IF('Rådata - Diesel'!C100&lt;&gt;"",'Rådata - Diesel'!D100,"")</f>
        <v>104.9</v>
      </c>
      <c r="C104" s="3">
        <f>IF('Rådata - Bensin'!B100&lt;&gt;"",'Rådata - Bensin'!D100,"")</f>
        <v>108.3</v>
      </c>
      <c r="D104" s="3"/>
      <c r="E104" s="3"/>
      <c r="F104" s="65">
        <f t="shared" si="4"/>
        <v>1.0406746031746033</v>
      </c>
      <c r="G104" s="48"/>
      <c r="H104" s="65">
        <f t="shared" si="5"/>
        <v>1.0638506876227898</v>
      </c>
      <c r="I104" s="82"/>
    </row>
    <row r="105" spans="1:9" x14ac:dyDescent="0.25">
      <c r="A105" s="2" t="s">
        <v>155</v>
      </c>
      <c r="B105" s="3">
        <f>IF('Rådata - Diesel'!C101&lt;&gt;"",'Rådata - Diesel'!D101,"")</f>
        <v>100.3</v>
      </c>
      <c r="C105" s="3">
        <f>IF('Rådata - Bensin'!B101&lt;&gt;"",'Rådata - Bensin'!D101,"")</f>
        <v>107.9</v>
      </c>
      <c r="D105" s="3"/>
      <c r="E105" s="3"/>
      <c r="F105" s="65">
        <f t="shared" si="4"/>
        <v>0.95614871306005711</v>
      </c>
      <c r="G105" s="48"/>
      <c r="H105" s="65">
        <f t="shared" si="5"/>
        <v>0.9963065558633426</v>
      </c>
      <c r="I105" s="82"/>
    </row>
    <row r="106" spans="1:9" x14ac:dyDescent="0.25">
      <c r="A106" s="2" t="s">
        <v>156</v>
      </c>
      <c r="B106" s="3">
        <f>IF('Rådata - Diesel'!C102&lt;&gt;"",'Rådata - Diesel'!D102,"")</f>
        <v>95.2</v>
      </c>
      <c r="C106" s="3">
        <f>IF('Rådata - Bensin'!B102&lt;&gt;"",'Rådata - Bensin'!D102,"")</f>
        <v>104.9</v>
      </c>
      <c r="D106" s="3"/>
      <c r="E106" s="3"/>
      <c r="F106" s="65">
        <f t="shared" si="4"/>
        <v>0.94915254237288138</v>
      </c>
      <c r="G106" s="48"/>
      <c r="H106" s="65">
        <f t="shared" si="5"/>
        <v>0.97219647822057464</v>
      </c>
      <c r="I106" s="82"/>
    </row>
    <row r="107" spans="1:9" x14ac:dyDescent="0.25">
      <c r="A107" s="2" t="s">
        <v>157</v>
      </c>
      <c r="B107" s="3">
        <f>IF('Rådata - Diesel'!C103&lt;&gt;"",'Rådata - Diesel'!D103,"")</f>
        <v>94.7</v>
      </c>
      <c r="C107" s="3">
        <f>IF('Rådata - Bensin'!B103&lt;&gt;"",'Rådata - Bensin'!D103,"")</f>
        <v>105.3</v>
      </c>
      <c r="F107" s="65">
        <f t="shared" si="4"/>
        <v>0.99474789915966388</v>
      </c>
      <c r="G107" s="48"/>
      <c r="H107" s="65">
        <f t="shared" si="5"/>
        <v>1.0038131553860818</v>
      </c>
      <c r="I107" s="82"/>
    </row>
    <row r="108" spans="1:9" x14ac:dyDescent="0.25">
      <c r="A108" s="2" t="s">
        <v>158</v>
      </c>
      <c r="B108" s="3">
        <f>IF('Rådata - Diesel'!C104&lt;&gt;"",'Rådata - Diesel'!D104,"")</f>
        <v>96</v>
      </c>
      <c r="C108" s="3">
        <f>IF('Rådata - Bensin'!B104&lt;&gt;"",'Rådata - Bensin'!D104,"")</f>
        <v>104.3</v>
      </c>
      <c r="F108" s="65">
        <f t="shared" si="4"/>
        <v>1.0137275607180569</v>
      </c>
      <c r="G108" s="48"/>
      <c r="H108" s="65">
        <f t="shared" si="5"/>
        <v>0.99050332383665718</v>
      </c>
      <c r="I108" s="82"/>
    </row>
    <row r="109" spans="1:9" x14ac:dyDescent="0.25">
      <c r="A109" s="2" t="s">
        <v>159</v>
      </c>
      <c r="B109" s="3">
        <f>IF('Rådata - Diesel'!C105&lt;&gt;"",'Rådata - Diesel'!D105,"")</f>
        <v>102.7</v>
      </c>
      <c r="C109" s="3">
        <f>IF('Rådata - Bensin'!B105&lt;&gt;"",'Rådata - Bensin'!D105,"")</f>
        <v>109</v>
      </c>
      <c r="F109" s="65">
        <f t="shared" si="4"/>
        <v>1.0697916666666667</v>
      </c>
      <c r="G109" s="48"/>
      <c r="H109" s="65">
        <f t="shared" si="5"/>
        <v>1.0450623202301055</v>
      </c>
      <c r="I109" s="82"/>
    </row>
    <row r="110" spans="1:9" x14ac:dyDescent="0.25">
      <c r="A110" s="2" t="s">
        <v>160</v>
      </c>
      <c r="B110" s="3">
        <f>IF('Rådata - Diesel'!C106&lt;&gt;"",'Rådata - Diesel'!D106,"")</f>
        <v>106.2</v>
      </c>
      <c r="C110" s="3">
        <f>IF('Rådata - Bensin'!B106&lt;&gt;"",'Rådata - Bensin'!D106,"")</f>
        <v>110.6</v>
      </c>
      <c r="F110" s="65">
        <f t="shared" si="4"/>
        <v>1.0340798442064265</v>
      </c>
      <c r="G110" s="48"/>
      <c r="H110" s="65">
        <f t="shared" si="5"/>
        <v>1.0146788990825688</v>
      </c>
      <c r="I110" s="82"/>
    </row>
    <row r="111" spans="1:9" x14ac:dyDescent="0.25">
      <c r="A111" s="2" t="s">
        <v>161</v>
      </c>
      <c r="B111" s="3">
        <f>IF('Rådata - Diesel'!C107&lt;&gt;"",'Rådata - Diesel'!D107,"")</f>
        <v>107.5</v>
      </c>
      <c r="C111" s="3">
        <f>IF('Rådata - Bensin'!B107&lt;&gt;"",'Rådata - Bensin'!D107,"")</f>
        <v>107.8</v>
      </c>
      <c r="F111" s="65">
        <f>B111/B110</f>
        <v>1.012241054613936</v>
      </c>
      <c r="G111" s="48"/>
      <c r="H111" s="65">
        <f t="shared" si="5"/>
        <v>0.97468354430379744</v>
      </c>
      <c r="I111" s="82"/>
    </row>
    <row r="112" spans="1:9" x14ac:dyDescent="0.25">
      <c r="A112" s="2" t="s">
        <v>162</v>
      </c>
      <c r="B112" s="3">
        <f>IF('Rådata - Diesel'!C108&lt;&gt;"",'Rådata - Diesel'!D108,"")</f>
        <v>106.7</v>
      </c>
      <c r="C112" s="3">
        <f>IF('Rådata - Bensin'!B108&lt;&gt;"",'Rådata - Bensin'!D108,"")</f>
        <v>106.2</v>
      </c>
      <c r="F112" s="65">
        <f>B112/B111</f>
        <v>0.9925581395348837</v>
      </c>
      <c r="G112" s="48"/>
      <c r="H112" s="65">
        <f t="shared" si="5"/>
        <v>0.9851576994434138</v>
      </c>
      <c r="I112" s="82"/>
    </row>
    <row r="113" spans="1:9" x14ac:dyDescent="0.25">
      <c r="A113" s="2" t="s">
        <v>163</v>
      </c>
      <c r="B113" s="3">
        <f>IF('Rådata - Diesel'!C109&lt;&gt;"",'Rådata - Diesel'!D109,"")</f>
        <v>103.1</v>
      </c>
      <c r="C113" s="3">
        <f>IF('Rådata - Bensin'!B109&lt;&gt;"",'Rådata - Bensin'!D109,"")</f>
        <v>101.8</v>
      </c>
      <c r="D113" s="3">
        <f>AVERAGE(B102:B112)</f>
        <v>101.80000000000001</v>
      </c>
      <c r="E113" s="3">
        <f>AVERAGE(C102:C112)</f>
        <v>105.92727272727274</v>
      </c>
      <c r="F113" s="65">
        <f t="shared" ref="F113:F122" si="6">B113/B112</f>
        <v>0.96626054358013114</v>
      </c>
      <c r="G113" s="48"/>
      <c r="H113" s="65">
        <f t="shared" si="5"/>
        <v>0.95856873822975508</v>
      </c>
      <c r="I113" s="82"/>
    </row>
    <row r="114" spans="1:9" x14ac:dyDescent="0.25">
      <c r="A114" s="2" t="s">
        <v>164</v>
      </c>
      <c r="B114" s="3">
        <f>IF('Rådata - Diesel'!C110&lt;&gt;"",'Rådata - Diesel'!D110,"")</f>
        <v>97.8</v>
      </c>
      <c r="C114" s="3">
        <f>IF('Rådata - Bensin'!B110&lt;&gt;"",'Rådata - Bensin'!D110,"")</f>
        <v>97.4</v>
      </c>
      <c r="F114" s="65">
        <f t="shared" si="6"/>
        <v>0.94859359844810864</v>
      </c>
      <c r="G114" s="48"/>
      <c r="H114" s="65">
        <f t="shared" si="5"/>
        <v>0.956777996070727</v>
      </c>
      <c r="I114" s="82"/>
    </row>
    <row r="115" spans="1:9" x14ac:dyDescent="0.25">
      <c r="A115" s="2" t="s">
        <v>165</v>
      </c>
      <c r="B115" s="3">
        <f>IF('Rådata - Diesel'!C111&lt;&gt;"",'Rådata - Diesel'!D111,"")</f>
        <v>106.3</v>
      </c>
      <c r="C115" s="3">
        <f>IF('Rådata - Bensin'!B111&lt;&gt;"",'Rådata - Bensin'!D111,"")</f>
        <v>104.1</v>
      </c>
      <c r="F115" s="65">
        <f t="shared" si="6"/>
        <v>1.0869120654396729</v>
      </c>
      <c r="G115" s="48"/>
      <c r="H115" s="65">
        <f t="shared" si="5"/>
        <v>1.068788501026694</v>
      </c>
      <c r="I115" s="82"/>
    </row>
    <row r="116" spans="1:9" x14ac:dyDescent="0.25">
      <c r="A116" s="2" t="s">
        <v>166</v>
      </c>
      <c r="B116" s="3">
        <f>IF('Rådata - Diesel'!C112&lt;&gt;"",'Rådata - Diesel'!D112,"")</f>
        <v>103.4</v>
      </c>
      <c r="C116" s="3">
        <f>IF('Rådata - Bensin'!B112&lt;&gt;"",'Rådata - Bensin'!D112,"")</f>
        <v>103.1</v>
      </c>
      <c r="F116" s="65">
        <f t="shared" si="6"/>
        <v>0.97271872060206965</v>
      </c>
      <c r="G116" s="48"/>
      <c r="H116" s="65">
        <f t="shared" si="5"/>
        <v>0.99039385206532182</v>
      </c>
      <c r="I116" s="82"/>
    </row>
    <row r="117" spans="1:9" x14ac:dyDescent="0.25">
      <c r="A117" s="2" t="s">
        <v>167</v>
      </c>
      <c r="B117" s="3">
        <f>IF('Rådata - Diesel'!C113&lt;&gt;"",'Rådata - Diesel'!D113,"")</f>
        <v>105</v>
      </c>
      <c r="C117" s="3">
        <f>IF('Rådata - Bensin'!B113&lt;&gt;"",'Rådata - Bensin'!D113,"")</f>
        <v>108.1</v>
      </c>
      <c r="F117" s="65">
        <f t="shared" si="6"/>
        <v>1.0154738878143132</v>
      </c>
      <c r="G117" s="48"/>
      <c r="H117" s="65">
        <f t="shared" si="5"/>
        <v>1.0484966052376334</v>
      </c>
      <c r="I117" s="82"/>
    </row>
    <row r="118" spans="1:9" x14ac:dyDescent="0.25">
      <c r="A118" s="2" t="s">
        <v>168</v>
      </c>
      <c r="B118" s="3">
        <f>IF('Rådata - Diesel'!C114&lt;&gt;"",'Rådata - Diesel'!D114,"")</f>
        <v>104.3</v>
      </c>
      <c r="C118" s="3">
        <f>IF('Rådata - Bensin'!B114&lt;&gt;"",'Rådata - Bensin'!D114,"")</f>
        <v>110.7</v>
      </c>
      <c r="F118" s="65">
        <f t="shared" si="6"/>
        <v>0.99333333333333329</v>
      </c>
      <c r="G118" s="48"/>
      <c r="H118" s="65">
        <f t="shared" si="5"/>
        <v>1.0240518038852915</v>
      </c>
      <c r="I118" s="82"/>
    </row>
    <row r="119" spans="1:9" x14ac:dyDescent="0.25">
      <c r="A119" s="2" t="s">
        <v>169</v>
      </c>
      <c r="B119" s="3">
        <f>IF('Rådata - Diesel'!C115&lt;&gt;"",'Rådata - Diesel'!D115,"")</f>
        <v>105.6</v>
      </c>
      <c r="C119" s="3">
        <f>IF('Rådata - Bensin'!B115&lt;&gt;"",'Rådata - Bensin'!D115,"")</f>
        <v>113.6</v>
      </c>
      <c r="F119" s="65">
        <f t="shared" si="6"/>
        <v>1.012464046021093</v>
      </c>
      <c r="G119" s="48"/>
      <c r="H119" s="65">
        <f t="shared" si="5"/>
        <v>1.0261969286359529</v>
      </c>
      <c r="I119" s="82"/>
    </row>
    <row r="120" spans="1:9" x14ac:dyDescent="0.25">
      <c r="A120" s="2" t="s">
        <v>170</v>
      </c>
      <c r="B120" s="3">
        <f>IF('Rådata - Diesel'!C116&lt;&gt;"",'Rådata - Diesel'!D116,"")</f>
        <v>103.1</v>
      </c>
      <c r="C120" s="3">
        <f>IF('Rådata - Bensin'!B116&lt;&gt;"",'Rådata - Bensin'!D116,"")</f>
        <v>110</v>
      </c>
      <c r="F120" s="65">
        <f>B120/B119</f>
        <v>0.97632575757575757</v>
      </c>
      <c r="G120" s="48"/>
      <c r="H120" s="65">
        <f t="shared" si="5"/>
        <v>0.96830985915492962</v>
      </c>
      <c r="I120" s="82"/>
    </row>
    <row r="121" spans="1:9" x14ac:dyDescent="0.25">
      <c r="A121" s="2" t="s">
        <v>171</v>
      </c>
      <c r="B121" s="3">
        <f>IF('Rådata - Diesel'!C117&lt;&gt;"",'Rådata - Diesel'!D117,"")</f>
        <v>99.4</v>
      </c>
      <c r="C121" s="3">
        <f>IF('Rådata - Bensin'!B117&lt;&gt;"",'Rådata - Bensin'!D117,"")</f>
        <v>106</v>
      </c>
      <c r="F121" s="65">
        <f t="shared" si="6"/>
        <v>0.96411251212415139</v>
      </c>
      <c r="G121" s="48"/>
      <c r="H121" s="65">
        <f t="shared" si="5"/>
        <v>0.96363636363636362</v>
      </c>
      <c r="I121" s="82"/>
    </row>
    <row r="122" spans="1:9" x14ac:dyDescent="0.25">
      <c r="A122" s="2" t="s">
        <v>172</v>
      </c>
      <c r="B122" s="3">
        <f>IF('Rådata - Diesel'!C118&lt;&gt;"",'Rådata - Diesel'!D118,"")</f>
        <v>96.9</v>
      </c>
      <c r="C122" s="3">
        <f>IF('Rådata - Bensin'!B118&lt;&gt;"",'Rådata - Bensin'!D118,"")</f>
        <v>102.4</v>
      </c>
      <c r="F122" s="65">
        <f t="shared" si="6"/>
        <v>0.97484909456740443</v>
      </c>
      <c r="G122" s="48"/>
      <c r="H122" s="65">
        <f t="shared" si="5"/>
        <v>0.96603773584905661</v>
      </c>
      <c r="I122" s="82"/>
    </row>
    <row r="123" spans="1:9" x14ac:dyDescent="0.25">
      <c r="A123" s="2" t="s">
        <v>173</v>
      </c>
      <c r="B123" s="3">
        <f>IF('Rådata - Diesel'!C119&lt;&gt;"",'Rådata - Diesel'!D119,"")</f>
        <v>100.2</v>
      </c>
      <c r="C123" s="3">
        <f>IF('Rådata - Bensin'!B119&lt;&gt;"",'Rådata - Bensin'!D119,"")</f>
        <v>103.4</v>
      </c>
      <c r="F123" s="65" cm="1">
        <f t="array" ref="F123">_xlfn.IFS(B123=0,"",B123&gt;0,B123/B122)</f>
        <v>1.0340557275541795</v>
      </c>
      <c r="G123" s="48"/>
      <c r="H123" s="65" cm="1">
        <f t="array" ref="H123">_xlfn.IFS(C123=0,"",C123&gt;0,C123/C122)</f>
        <v>1.009765625</v>
      </c>
      <c r="I123" s="82"/>
    </row>
    <row r="124" spans="1:9" x14ac:dyDescent="0.25">
      <c r="A124" s="2" t="s">
        <v>174</v>
      </c>
      <c r="B124" s="3">
        <f>IF('Rådata - Diesel'!C120&lt;&gt;"",'Rådata - Diesel'!D120,"")</f>
        <v>103.6</v>
      </c>
      <c r="C124" s="3">
        <f>IF('Rådata - Bensin'!B120&lt;&gt;"",'Rådata - Bensin'!D120,"")</f>
        <v>107.8</v>
      </c>
      <c r="F124" s="65" cm="1">
        <f t="array" ref="F124">_xlfn.IFS(B124=0,"",B124&gt;0,B124/B123)</f>
        <v>1.0339321357285429</v>
      </c>
      <c r="G124" s="48"/>
      <c r="H124" s="65" cm="1">
        <f t="array" ref="H124">_xlfn.IFS(C124=0,"",C124&gt;0,C124/C123)</f>
        <v>1.0425531914893615</v>
      </c>
      <c r="I124" s="82"/>
    </row>
    <row r="125" spans="1:9" x14ac:dyDescent="0.25">
      <c r="A125" s="2" t="s">
        <v>175</v>
      </c>
      <c r="B125" s="3">
        <f>IF('Rådata - Diesel'!C121&lt;&gt;"",'Rådata - Diesel'!D121,"")</f>
        <v>102.6</v>
      </c>
      <c r="C125" s="3">
        <f>IF('Rådata - Bensin'!B121&lt;&gt;"",'Rådata - Bensin'!D121,"")</f>
        <v>105.4</v>
      </c>
      <c r="D125" s="3">
        <f>AVERAGE(B114:B124)</f>
        <v>102.32727272727271</v>
      </c>
      <c r="E125" s="3">
        <f>AVERAGE(C114:C124)</f>
        <v>106.05454545454546</v>
      </c>
      <c r="F125" s="65" cm="1">
        <f t="array" ref="F125">_xlfn.IFS(B125=0,"",B125&gt;0,B125/B124)</f>
        <v>0.99034749034749037</v>
      </c>
      <c r="G125" s="48"/>
      <c r="H125" s="65" cm="1">
        <f t="array" ref="H125">_xlfn.IFS(C125=0,"",C125&gt;0,C125/C124)</f>
        <v>0.97773654916512065</v>
      </c>
      <c r="I125" s="82"/>
    </row>
    <row r="126" spans="1:9" x14ac:dyDescent="0.25">
      <c r="A126" s="2" t="s">
        <v>334</v>
      </c>
      <c r="B126" s="3">
        <f>IF('Rådata - Diesel'!C122&lt;&gt;"",'Rådata - Diesel'!D122,"")</f>
        <v>103.2</v>
      </c>
      <c r="C126" s="3">
        <f>IF('Rådata - Bensin'!B122&lt;&gt;"",'Rådata - Bensin'!D122,"")</f>
        <v>102.4</v>
      </c>
      <c r="F126" s="65" cm="1">
        <f t="array" ref="F126">_xlfn.IFS(B126=0,"",B126&gt;0,B126/B125)</f>
        <v>1.0058479532163744</v>
      </c>
      <c r="H126" s="65" cm="1">
        <f t="array" ref="H126">_xlfn.IFS(C126=0,"",C126&gt;0,C126/C125)</f>
        <v>0.97153700189753323</v>
      </c>
    </row>
    <row r="127" spans="1:9" x14ac:dyDescent="0.25">
      <c r="A127" s="2" t="s">
        <v>335</v>
      </c>
      <c r="B127" s="3">
        <f>IF('Rådata - Diesel'!C123&lt;&gt;"",'Rådata - Diesel'!D123,"")</f>
        <v>103.9</v>
      </c>
      <c r="C127" s="3">
        <f>IF('Rådata - Bensin'!B123&lt;&gt;"",'Rådata - Bensin'!D123,"")</f>
        <v>103.3</v>
      </c>
      <c r="F127" s="65" cm="1">
        <f t="array" ref="F127">_xlfn.IFS(B127=0,"",B127&gt;0,B127/B126)</f>
        <v>1.0067829457364341</v>
      </c>
      <c r="H127" s="65" cm="1">
        <f t="array" ref="H127">_xlfn.IFS(C127=0,"",C127&gt;0,C127/C126)</f>
        <v>1.0087890625</v>
      </c>
    </row>
    <row r="128" spans="1:9" x14ac:dyDescent="0.25">
      <c r="A128" s="2" t="s">
        <v>336</v>
      </c>
      <c r="B128" s="3">
        <f>IF('Rådata - Diesel'!C124&lt;&gt;"",'Rådata - Diesel'!D124,"")</f>
        <v>101.9</v>
      </c>
      <c r="C128" s="3">
        <f>IF('Rådata - Bensin'!B124&lt;&gt;"",'Rådata - Bensin'!D124,"")</f>
        <v>99.6</v>
      </c>
      <c r="F128" s="65" cm="1">
        <f t="array" ref="F128">_xlfn.IFS(B128=0,"",B128&gt;0,B128/B127)</f>
        <v>0.98075072184793066</v>
      </c>
      <c r="H128" s="65" cm="1">
        <f t="array" ref="H128">_xlfn.IFS(C128=0,"",C128&gt;0,C128/C127)</f>
        <v>0.96418199419167472</v>
      </c>
    </row>
    <row r="129" spans="1:8" x14ac:dyDescent="0.25">
      <c r="A129" s="2" t="s">
        <v>337</v>
      </c>
      <c r="B129" s="3">
        <f>IF('Rådata - Diesel'!C125&lt;&gt;"",'Rådata - Diesel'!D125,"")</f>
        <v>94.4</v>
      </c>
      <c r="C129" s="3">
        <f>IF('Rådata - Bensin'!B125&lt;&gt;"",'Rådata - Bensin'!D125,"")</f>
        <v>96.3</v>
      </c>
      <c r="F129" s="65" cm="1">
        <f t="array" ref="F129">_xlfn.IFS(B129=0,"",B129&gt;0,B129/B128)</f>
        <v>0.92639842983316978</v>
      </c>
      <c r="H129" s="65" cm="1">
        <f t="array" ref="H129">_xlfn.IFS(C129=0,"",C129&gt;0,C129/C128)</f>
        <v>0.9668674698795181</v>
      </c>
    </row>
    <row r="130" spans="1:8" x14ac:dyDescent="0.25">
      <c r="A130" s="2" t="s">
        <v>338</v>
      </c>
      <c r="B130" s="3">
        <f>IF('Rådata - Diesel'!C126&lt;&gt;"",'Rådata - Diesel'!D126,"")</f>
        <v>95.3</v>
      </c>
      <c r="C130" s="3">
        <f>IF('Rådata - Bensin'!B126&lt;&gt;"",'Rådata - Bensin'!D126,"")</f>
        <v>97.3</v>
      </c>
      <c r="F130" s="65" cm="1">
        <f t="array" ref="F130">_xlfn.IFS(B130=0,"",B130&gt;0,B130/B129)</f>
        <v>1.0095338983050846</v>
      </c>
      <c r="H130" s="65" cm="1">
        <f t="array" ref="H130">_xlfn.IFS(C130=0,"",C130&gt;0,C130/C129)</f>
        <v>1.0103842159916927</v>
      </c>
    </row>
    <row r="131" spans="1:8" x14ac:dyDescent="0.25">
      <c r="A131" s="2" t="s">
        <v>339</v>
      </c>
      <c r="B131" s="3">
        <f>IF('Rådata - Diesel'!C127&lt;&gt;"",'Rådata - Diesel'!D127,"")</f>
        <v>93.3</v>
      </c>
      <c r="C131" s="3">
        <f>IF('Rådata - Bensin'!B127&lt;&gt;"",'Rådata - Bensin'!D127,"")</f>
        <v>95</v>
      </c>
      <c r="F131" s="65" cm="1">
        <f t="array" ref="F131">_xlfn.IFS(B131=0,"",B131&gt;0,B131/B130)</f>
        <v>0.97901364113326339</v>
      </c>
      <c r="H131" s="65" cm="1">
        <f t="array" ref="H131">_xlfn.IFS(C131=0,"",C131&gt;0,C131/C130)</f>
        <v>0.97636176772867422</v>
      </c>
    </row>
    <row r="132" spans="1:8" x14ac:dyDescent="0.25">
      <c r="A132" s="2" t="s">
        <v>340</v>
      </c>
      <c r="B132" s="3">
        <f>IF('Rådata - Diesel'!C128&lt;&gt;"",'Rådata - Diesel'!D128,"")</f>
        <v>103.1</v>
      </c>
      <c r="C132" s="3">
        <f>IF('Rådata - Bensin'!B128&lt;&gt;"",'Rådata - Bensin'!D128,"")</f>
        <v>103.7</v>
      </c>
      <c r="F132" s="65" cm="1">
        <f t="array" ref="F132">_xlfn.IFS(B132=0,"",B132&gt;0,B132/B131)</f>
        <v>1.105037513397642</v>
      </c>
      <c r="H132" s="65" cm="1">
        <f t="array" ref="H132">_xlfn.IFS(C132=0,"",C132&gt;0,C132/C131)</f>
        <v>1.091578947368421</v>
      </c>
    </row>
    <row r="133" spans="1:8" x14ac:dyDescent="0.25">
      <c r="A133" s="2" t="s">
        <v>341</v>
      </c>
      <c r="B133" s="3">
        <f>IF('Rådata - Diesel'!C129&lt;&gt;"",'Rådata - Diesel'!D129,"")</f>
        <v>100.1</v>
      </c>
      <c r="C133" s="3">
        <f>IF('Rådata - Bensin'!B129&lt;&gt;"",'Rådata - Bensin'!D129,"")</f>
        <v>101.1</v>
      </c>
      <c r="F133" s="65" cm="1">
        <f t="array" ref="F133">_xlfn.IFS(C133=0,"",C133&gt;0,C133/C132)</f>
        <v>0.97492767598842811</v>
      </c>
      <c r="H133" s="65" cm="1">
        <f t="array" ref="H133">_xlfn.IFS(C133=0,"",C133&gt;0,C133/C132)</f>
        <v>0.97492767598842811</v>
      </c>
    </row>
    <row r="134" spans="1:8" x14ac:dyDescent="0.25">
      <c r="A134" s="2" t="s">
        <v>342</v>
      </c>
      <c r="B134" s="3">
        <f>IF('Rådata - Diesel'!C130&lt;&gt;"",'Rådata - Diesel'!D130,"")</f>
        <v>101.4</v>
      </c>
      <c r="C134" s="3">
        <f>IF('Rådata - Bensin'!B130&lt;&gt;"",'Rådata - Bensin'!D130,"")</f>
        <v>102</v>
      </c>
      <c r="F134" s="65" cm="1">
        <f t="array" ref="F134">_xlfn.IFS(C134="","",C134&gt;0,C134/C133)</f>
        <v>1.0089020771513353</v>
      </c>
      <c r="H134" s="65" cm="1">
        <f t="array" ref="H134">_xlfn.IFS(C134="","",C134&gt;0,C134/C133)</f>
        <v>1.0089020771513353</v>
      </c>
    </row>
    <row r="135" spans="1:8" x14ac:dyDescent="0.25">
      <c r="A135" s="2" t="s">
        <v>343</v>
      </c>
      <c r="B135" s="3">
        <f>IF('Rådata - Diesel'!C131&lt;&gt;"",'Rådata - Diesel'!D131,"")</f>
        <v>100.8</v>
      </c>
      <c r="C135" s="3">
        <f>IF('Rådata - Bensin'!B131&lt;&gt;"",'Rådata - Bensin'!D131,"")</f>
        <v>100.5</v>
      </c>
      <c r="F135" s="65" cm="1">
        <f t="array" ref="F135">_xlfn.IFS(C135="","",C135&gt;0,C135/C134)</f>
        <v>0.98529411764705888</v>
      </c>
      <c r="H135" s="65" cm="1">
        <f t="array" ref="H135">_xlfn.IFS(C135="","",C135&gt;0,C135/C134)</f>
        <v>0.98529411764705888</v>
      </c>
    </row>
    <row r="136" spans="1:8" x14ac:dyDescent="0.25">
      <c r="A136" s="2" t="s">
        <v>344</v>
      </c>
      <c r="B136" s="3">
        <f>IF('Rådata - Diesel'!C132&lt;&gt;"",'Rådata - Diesel'!D132,"")</f>
        <v>101</v>
      </c>
      <c r="C136" s="3">
        <f>IF('Rådata - Bensin'!B132&lt;&gt;"",'Rådata - Bensin'!D132,"")</f>
        <v>99.2</v>
      </c>
      <c r="F136" s="65" cm="1">
        <f t="array" ref="F136">_xlfn.IFS(C136="","",C136&gt;0,C136/C135)</f>
        <v>0.98706467661691544</v>
      </c>
      <c r="H136" s="65" cm="1">
        <f t="array" ref="H136">_xlfn.IFS(C136="","",C136&gt;0,C136/C135)</f>
        <v>0.98706467661691544</v>
      </c>
    </row>
    <row r="137" spans="1:8" x14ac:dyDescent="0.25">
      <c r="A137" s="2" t="s">
        <v>345</v>
      </c>
      <c r="B137" s="3">
        <f>IF('Rådata - Diesel'!C133&lt;&gt;"",'Rådata - Diesel'!D133,"")</f>
        <v>101.6</v>
      </c>
      <c r="C137" s="3">
        <f>IF('Rådata - Bensin'!B133&lt;&gt;"",'Rådata - Bensin'!D133,"")</f>
        <v>99.6</v>
      </c>
      <c r="F137" s="65" cm="1">
        <f t="array" ref="F137">_xlfn.IFS(C137="","",C137&gt;0,C137/C136)</f>
        <v>1.004032258064516</v>
      </c>
      <c r="H137" s="65" cm="1">
        <f t="array" ref="H137">_xlfn.IFS(C137="","",C137&gt;0,C137/C136)</f>
        <v>1.004032258064516</v>
      </c>
    </row>
    <row r="138" spans="1:8" x14ac:dyDescent="0.25">
      <c r="A138" s="2" t="s">
        <v>346</v>
      </c>
      <c r="B138" s="3">
        <f>IF('Rådata - Diesel'!C134&lt;&gt;"",'Rådata - Diesel'!D134,"")</f>
        <v>100.2</v>
      </c>
      <c r="C138" s="3">
        <f>IF('Rådata - Bensin'!B134&lt;&gt;"",'Rådata - Bensin'!D134,"")</f>
        <v>99.1</v>
      </c>
      <c r="F138" s="65" cm="1">
        <f t="array" ref="F138">_xlfn.IFS(C138="","",C138&gt;0,C138/C137)</f>
        <v>0.99497991967871491</v>
      </c>
      <c r="H138" s="65" cm="1">
        <f t="array" ref="H138">_xlfn.IFS(C138="","",C138&gt;0,C138/C137)</f>
        <v>0.99497991967871491</v>
      </c>
    </row>
    <row r="139" spans="1:8" x14ac:dyDescent="0.25">
      <c r="A139" s="2" t="s">
        <v>347</v>
      </c>
      <c r="B139" s="3">
        <f>IF('Rådata - Diesel'!C135&lt;&gt;"",'Rådata - Diesel'!D135,"")</f>
        <v>98.5</v>
      </c>
      <c r="C139" s="3">
        <f>IF('Rådata - Bensin'!B135&lt;&gt;"",'Rådata - Bensin'!D135,"")</f>
        <v>95.9</v>
      </c>
      <c r="F139" s="65" cm="1">
        <f t="array" ref="F139">_xlfn.IFS(C139="","",C139&gt;0,C139/C138)</f>
        <v>0.96770938446014143</v>
      </c>
      <c r="H139" s="65" cm="1">
        <f t="array" ref="H139">_xlfn.IFS(C139="","",C139&gt;0,C139/C138)</f>
        <v>0.96770938446014143</v>
      </c>
    </row>
    <row r="140" spans="1:8" x14ac:dyDescent="0.25">
      <c r="A140" s="2" t="s">
        <v>348</v>
      </c>
      <c r="B140" s="3">
        <f>IF('Rådata - Diesel'!C136&lt;&gt;"",'Rådata - Diesel'!D136,"")</f>
        <v>121.7</v>
      </c>
      <c r="C140" s="3">
        <f>IF('Rådata - Bensin'!B136&lt;&gt;"",'Rådata - Bensin'!D136,"")</f>
        <v>113.8</v>
      </c>
      <c r="F140" s="65" cm="1">
        <f t="array" ref="F140">_xlfn.IFS(C140="","",C140&gt;0,C140/C139)</f>
        <v>1.1866527632950989</v>
      </c>
      <c r="H140" s="65" cm="1">
        <f t="array" ref="H140">_xlfn.IFS(C140="","",C140&gt;0,C140/C139)</f>
        <v>1.1866527632950989</v>
      </c>
    </row>
    <row r="141" spans="1:8" x14ac:dyDescent="0.25">
      <c r="A141" s="2" t="s">
        <v>349</v>
      </c>
      <c r="B141" s="3">
        <f>IF('Rådata - Diesel'!C137&lt;&gt;"",'Rådata - Diesel'!D137,"")</f>
        <v>116</v>
      </c>
      <c r="C141" s="3">
        <f>IF('Rådata - Bensin'!B137&lt;&gt;"",'Rådata - Bensin'!D137,"")</f>
        <v>93.3</v>
      </c>
      <c r="F141" s="65" cm="1">
        <f t="array" ref="F141">_xlfn.IFS(C141="","",C141&gt;0,C141/C140)</f>
        <v>0.81985940246045697</v>
      </c>
      <c r="H141" s="65" cm="1">
        <f t="array" ref="H141">_xlfn.IFS(C141="","",C141&gt;0,C141/C140)</f>
        <v>0.81985940246045697</v>
      </c>
    </row>
    <row r="142" spans="1:8" x14ac:dyDescent="0.25">
      <c r="A142" s="2" t="s">
        <v>350</v>
      </c>
      <c r="B142" s="3">
        <f>IF('Rådata - Diesel'!C138&lt;&gt;"",'Rådata - Diesel'!D138,"")</f>
        <v>99.2</v>
      </c>
      <c r="C142" s="3">
        <f>IF('Rådata - Bensin'!B138&lt;&gt;"",'Rådata - Bensin'!D138,"")</f>
        <v>92.6</v>
      </c>
      <c r="F142" s="65" cm="1">
        <f t="array" ref="F142">_xlfn.IFS(C142="","",C142&gt;0,C142/C141)</f>
        <v>0.992497320471597</v>
      </c>
      <c r="H142" s="65" cm="1">
        <f t="array" ref="H142">_xlfn.IFS(C142="","",C142&gt;0,C142/C141)</f>
        <v>0.992497320471597</v>
      </c>
    </row>
    <row r="143" spans="1:8" x14ac:dyDescent="0.25">
      <c r="A143" s="2" t="s">
        <v>351</v>
      </c>
      <c r="B143" s="3">
        <f>IF('Rådata - Diesel'!C139&lt;&gt;"",'Rådata - Diesel'!D139,"")</f>
        <v>93.4</v>
      </c>
      <c r="C143" s="3">
        <f>IF('Rådata - Bensin'!B139&lt;&gt;"",'Rådata - Bensin'!D139,"")</f>
        <v>89.1</v>
      </c>
      <c r="F143" s="65" cm="1">
        <f t="array" ref="F143">_xlfn.IFS(C143="","",C143&gt;0,C143/C142)</f>
        <v>0.9622030237580993</v>
      </c>
      <c r="H143" s="65" cm="1">
        <f t="array" ref="H143">_xlfn.IFS(C143="","",C143&gt;0,C143/C142)</f>
        <v>0.9622030237580993</v>
      </c>
    </row>
    <row r="144" spans="1:8" x14ac:dyDescent="0.25">
      <c r="A144" s="2" t="s">
        <v>352</v>
      </c>
      <c r="B144" s="3">
        <f>IF('Rådata - Diesel'!C140&lt;&gt;"",'Rådata - Diesel'!D140,"")</f>
        <v>100.1</v>
      </c>
      <c r="C144" s="3">
        <f>IF('Rådata - Bensin'!B140&lt;&gt;"",'Rådata - Bensin'!D140,"")</f>
        <v>94.8</v>
      </c>
      <c r="F144" s="65" cm="1">
        <f t="array" ref="F144">_xlfn.IFS(C144="","",C144&gt;0,C144/C143)</f>
        <v>1.063973063973064</v>
      </c>
      <c r="H144" s="65" cm="1">
        <f t="array" ref="H144">_xlfn.IFS(C144="","",C144&gt;0,C144/C143)</f>
        <v>1.063973063973064</v>
      </c>
    </row>
    <row r="145" spans="1:8" x14ac:dyDescent="0.25">
      <c r="A145" s="2" t="s">
        <v>353</v>
      </c>
      <c r="B145" s="3" t="str">
        <f>IF('Rådata - Diesel'!C141&lt;&gt;"",'Rådata - Diesel'!D141,"")</f>
        <v/>
      </c>
      <c r="C145" s="3" t="str">
        <f>IF('Rådata - Bensin'!B141&lt;&gt;"",'Rådata - Bensin'!D141,"")</f>
        <v/>
      </c>
      <c r="F145" s="65" t="str" cm="1">
        <f t="array" ref="F145">_xlfn.IFS(C145="","",C145&gt;0,C145/C144)</f>
        <v/>
      </c>
      <c r="H145" s="65" t="str" cm="1">
        <f t="array" ref="H145">_xlfn.IFS(C145="","",C145&gt;0,C145/C144)</f>
        <v/>
      </c>
    </row>
    <row r="146" spans="1:8" x14ac:dyDescent="0.25">
      <c r="A146" s="2" t="s">
        <v>354</v>
      </c>
      <c r="B146" s="3" t="str">
        <f>IF('Rådata - Diesel'!C142&lt;&gt;"",'Rådata - Diesel'!D142,"")</f>
        <v/>
      </c>
      <c r="C146" s="3" t="str">
        <f>IF('Rådata - Bensin'!B142&lt;&gt;"",'Rådata - Bensin'!D142,"")</f>
        <v/>
      </c>
      <c r="F146" s="65" t="str" cm="1">
        <f t="array" ref="F146">_xlfn.IFS(C146="","",C146&gt;0,C146/C145)</f>
        <v/>
      </c>
      <c r="H146" s="65" t="str" cm="1">
        <f t="array" ref="H146">_xlfn.IFS(C146="","",C146&gt;0,C146/C145)</f>
        <v/>
      </c>
    </row>
    <row r="147" spans="1:8" x14ac:dyDescent="0.25">
      <c r="A147" s="2" t="s">
        <v>355</v>
      </c>
      <c r="B147" s="3" t="str">
        <f>IF('Rådata - Diesel'!C143&lt;&gt;"",'Rådata - Diesel'!D143,"")</f>
        <v/>
      </c>
      <c r="C147" s="3" t="str">
        <f>IF('Rådata - Bensin'!B143&lt;&gt;"",'Rådata - Bensin'!D143,"")</f>
        <v/>
      </c>
      <c r="F147" s="65" t="str" cm="1">
        <f t="array" ref="F147">_xlfn.IFS(C147="","",C147&gt;0,C147/C146)</f>
        <v/>
      </c>
      <c r="H147" s="65" t="str" cm="1">
        <f t="array" ref="H147">_xlfn.IFS(C147="","",C147&gt;0,C147/C146)</f>
        <v/>
      </c>
    </row>
    <row r="148" spans="1:8" x14ac:dyDescent="0.25">
      <c r="A148" s="2" t="s">
        <v>356</v>
      </c>
      <c r="B148" s="3" t="str">
        <f>IF('Rådata - Diesel'!C144&lt;&gt;"",'Rådata - Diesel'!D144,"")</f>
        <v/>
      </c>
      <c r="C148" s="3" t="str">
        <f>IF('Rådata - Bensin'!B144&lt;&gt;"",'Rådata - Bensin'!D144,"")</f>
        <v/>
      </c>
      <c r="F148" s="65" t="str" cm="1">
        <f t="array" ref="F148">_xlfn.IFS(C148="","",C148&gt;0,C148/C147)</f>
        <v/>
      </c>
      <c r="H148" s="65" t="str" cm="1">
        <f t="array" ref="H148">_xlfn.IFS(C148="","",C148&gt;0,C148/C147)</f>
        <v/>
      </c>
    </row>
    <row r="149" spans="1:8" x14ac:dyDescent="0.25">
      <c r="A149" s="2" t="s">
        <v>357</v>
      </c>
      <c r="B149" s="3" t="str">
        <f>IF('Rådata - Diesel'!C145&lt;&gt;"",'Rådata - Diesel'!D145,"")</f>
        <v/>
      </c>
      <c r="C149" s="3" t="str">
        <f>IF('Rådata - Bensin'!B145&lt;&gt;"",'Rådata - Bensin'!D145,"")</f>
        <v/>
      </c>
      <c r="F149" s="65" t="str" cm="1">
        <f t="array" ref="F149">_xlfn.IFS(C149="","",C149&gt;0,C149/C148)</f>
        <v/>
      </c>
      <c r="H149" s="65" t="str" cm="1">
        <f t="array" ref="H149">_xlfn.IFS(C149="","",C149&gt;0,C149/C148)</f>
        <v/>
      </c>
    </row>
  </sheetData>
  <mergeCells count="4">
    <mergeCell ref="K14:M14"/>
    <mergeCell ref="K12:M12"/>
    <mergeCell ref="B4:E4"/>
    <mergeCell ref="K13:M13"/>
  </mergeCells>
  <phoneticPr fontId="20" type="noConversion"/>
  <hyperlinks>
    <hyperlink ref="A2" r:id="rId1" xr:uid="{95ABAD11-33D1-407B-A813-8CB256364CA8}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55141-5778-4C0D-8C44-A5F37E8B43EB}">
  <sheetPr>
    <tabColor rgb="FF00B0F0"/>
  </sheetPr>
  <dimension ref="A1:S148"/>
  <sheetViews>
    <sheetView workbookViewId="0">
      <selection activeCell="B5" sqref="B5:B148"/>
    </sheetView>
  </sheetViews>
  <sheetFormatPr baseColWidth="10" defaultColWidth="11.42578125" defaultRowHeight="15" x14ac:dyDescent="0.25"/>
  <cols>
    <col min="1" max="1" width="9.140625" customWidth="1"/>
    <col min="8" max="8" width="33.7109375" customWidth="1"/>
    <col min="9" max="9" width="8.85546875" customWidth="1"/>
    <col min="10" max="10" width="8.140625" customWidth="1"/>
    <col min="11" max="11" width="8.5703125" customWidth="1"/>
    <col min="12" max="12" width="7.42578125" customWidth="1"/>
    <col min="13" max="13" width="8.42578125" customWidth="1"/>
    <col min="14" max="19" width="7.42578125" customWidth="1"/>
  </cols>
  <sheetData>
    <row r="1" spans="1:19" ht="18.75" x14ac:dyDescent="0.3">
      <c r="A1" s="8" t="s">
        <v>176</v>
      </c>
      <c r="B1" s="7"/>
      <c r="C1" s="7"/>
    </row>
    <row r="2" spans="1:19" x14ac:dyDescent="0.25">
      <c r="A2" s="6" t="s">
        <v>177</v>
      </c>
    </row>
    <row r="3" spans="1:19" x14ac:dyDescent="0.25">
      <c r="A3" s="7"/>
      <c r="B3" s="9" t="s">
        <v>203</v>
      </c>
      <c r="C3" s="9"/>
      <c r="D3" s="11"/>
      <c r="E3" s="11"/>
    </row>
    <row r="4" spans="1:19" s="4" customFormat="1" x14ac:dyDescent="0.25">
      <c r="A4" s="9"/>
      <c r="B4" s="9" t="s">
        <v>179</v>
      </c>
      <c r="C4" s="9"/>
      <c r="D4" s="4" t="s">
        <v>8</v>
      </c>
    </row>
    <row r="5" spans="1:19" x14ac:dyDescent="0.25">
      <c r="A5" s="9" t="s">
        <v>14</v>
      </c>
      <c r="B5" s="10">
        <f>IF('Dådata - Elektrisitet'!C2&lt;&gt;"",'Dådata - Elektrisitet'!D2,"")</f>
        <v>51.4</v>
      </c>
      <c r="C5" s="10"/>
      <c r="D5" s="65">
        <v>1</v>
      </c>
      <c r="E5" s="82"/>
    </row>
    <row r="6" spans="1:19" x14ac:dyDescent="0.25">
      <c r="A6" s="9" t="s">
        <v>17</v>
      </c>
      <c r="B6" s="10">
        <f>IF('Dådata - Elektrisitet'!C3&lt;&gt;"",'Dådata - Elektrisitet'!D3,"")</f>
        <v>50.6</v>
      </c>
      <c r="C6" s="10"/>
      <c r="D6" s="65" cm="1">
        <f t="array" ref="D6">_xlfn.IFS(B6="","",B6&gt;0,B6/B5)</f>
        <v>0.98443579766536971</v>
      </c>
      <c r="E6" s="82"/>
    </row>
    <row r="7" spans="1:19" ht="15.75" thickBot="1" x14ac:dyDescent="0.3">
      <c r="A7" s="9" t="s">
        <v>19</v>
      </c>
      <c r="B7" s="10">
        <f>IF('Dådata - Elektrisitet'!C4&lt;&gt;"",'Dådata - Elektrisitet'!D4,"")</f>
        <v>48.7</v>
      </c>
      <c r="C7" s="10"/>
      <c r="D7" s="65" cm="1">
        <f t="array" ref="D7">_xlfn.IFS(B7="","",B7&gt;0,B7/B6)</f>
        <v>0.96245059288537549</v>
      </c>
      <c r="E7" s="82"/>
      <c r="H7" s="36" t="s">
        <v>4</v>
      </c>
      <c r="I7" s="35">
        <v>2015</v>
      </c>
      <c r="J7" s="35">
        <v>2016</v>
      </c>
      <c r="K7" s="35">
        <v>2017</v>
      </c>
      <c r="L7" s="35">
        <v>2018</v>
      </c>
      <c r="M7" s="35">
        <v>2019</v>
      </c>
      <c r="N7" s="35">
        <v>2020</v>
      </c>
      <c r="O7" s="35">
        <v>2021</v>
      </c>
      <c r="P7" s="35">
        <v>2022</v>
      </c>
      <c r="Q7" s="35">
        <v>2023</v>
      </c>
      <c r="R7" s="35">
        <v>2024</v>
      </c>
      <c r="S7" s="35">
        <v>2025</v>
      </c>
    </row>
    <row r="8" spans="1:19" x14ac:dyDescent="0.25">
      <c r="A8" s="9" t="s">
        <v>21</v>
      </c>
      <c r="B8" s="10">
        <f>IF('Dådata - Elektrisitet'!C5&lt;&gt;"",'Dådata - Elektrisitet'!D5,"")</f>
        <v>48</v>
      </c>
      <c r="C8" s="10"/>
      <c r="D8" s="65" cm="1">
        <f t="array" ref="D8">_xlfn.IFS(B8="","",B8&gt;0,B8/B7)</f>
        <v>0.98562628336755642</v>
      </c>
      <c r="E8" s="82"/>
      <c r="H8" s="47" t="s">
        <v>204</v>
      </c>
      <c r="I8" s="3">
        <v>100</v>
      </c>
      <c r="J8" s="3">
        <v>122.21666666666668</v>
      </c>
      <c r="K8" s="3">
        <v>133.6166666666667</v>
      </c>
      <c r="L8" s="3">
        <v>167.84166666666667</v>
      </c>
      <c r="M8" s="3">
        <v>168.90833333333333</v>
      </c>
      <c r="N8" s="3">
        <v>119.30833333333332</v>
      </c>
      <c r="O8" s="3">
        <v>203.81666666666669</v>
      </c>
      <c r="P8" s="3">
        <v>242.60833333333332</v>
      </c>
      <c r="Q8" s="3">
        <f>C112</f>
        <v>104.24545454545455</v>
      </c>
      <c r="R8" s="3">
        <f>C124</f>
        <v>94.375</v>
      </c>
    </row>
    <row r="9" spans="1:19" ht="15.75" thickBot="1" x14ac:dyDescent="0.3">
      <c r="A9" s="9" t="s">
        <v>24</v>
      </c>
      <c r="B9" s="10">
        <f>IF('Dådata - Elektrisitet'!C6&lt;&gt;"",'Dådata - Elektrisitet'!D6,"")</f>
        <v>46</v>
      </c>
      <c r="C9" s="10"/>
      <c r="D9" s="65" cm="1">
        <f t="array" ref="D9">_xlfn.IFS(B9="","",B9&gt;0,B9/B8)</f>
        <v>0.95833333333333337</v>
      </c>
      <c r="E9" s="82"/>
      <c r="H9" s="41" t="s">
        <v>15</v>
      </c>
      <c r="I9" s="22"/>
      <c r="J9" s="22">
        <f>J8/I8</f>
        <v>1.2221666666666668</v>
      </c>
      <c r="K9" s="22">
        <f t="shared" ref="K9:R9" si="0">K8/J8</f>
        <v>1.0932769671348699</v>
      </c>
      <c r="L9" s="22">
        <f t="shared" si="0"/>
        <v>1.2561431957091178</v>
      </c>
      <c r="M9" s="22">
        <f t="shared" si="0"/>
        <v>1.0063551958691226</v>
      </c>
      <c r="N9" s="22">
        <f t="shared" si="0"/>
        <v>0.70634959790813556</v>
      </c>
      <c r="O9" s="22">
        <f t="shared" si="0"/>
        <v>1.7083187818677101</v>
      </c>
      <c r="P9" s="22">
        <f t="shared" si="0"/>
        <v>1.190326273611906</v>
      </c>
      <c r="Q9" s="22">
        <f t="shared" si="0"/>
        <v>0.42968620703653165</v>
      </c>
      <c r="R9" s="22">
        <f t="shared" si="0"/>
        <v>0.90531525246359112</v>
      </c>
      <c r="S9" s="22"/>
    </row>
    <row r="10" spans="1:19" x14ac:dyDescent="0.25">
      <c r="A10" s="9" t="s">
        <v>27</v>
      </c>
      <c r="B10" s="10">
        <f>IF('Dådata - Elektrisitet'!C7&lt;&gt;"",'Dådata - Elektrisitet'!D7,"")</f>
        <v>42.4</v>
      </c>
      <c r="C10" s="10"/>
      <c r="D10" s="65" cm="1">
        <f t="array" ref="D10">_xlfn.IFS(B10="","",B10&gt;0,B10/B9)</f>
        <v>0.92173913043478262</v>
      </c>
      <c r="E10" s="82"/>
    </row>
    <row r="11" spans="1:19" x14ac:dyDescent="0.25">
      <c r="A11" s="9" t="s">
        <v>31</v>
      </c>
      <c r="B11" s="10">
        <f>IF('Dådata - Elektrisitet'!C8&lt;&gt;"",'Dådata - Elektrisitet'!D8,"")</f>
        <v>40.200000000000003</v>
      </c>
      <c r="C11" s="10"/>
      <c r="D11" s="65" cm="1">
        <f t="array" ref="D11">_xlfn.IFS(B11="","",B11&gt;0,B11/B10)</f>
        <v>0.94811320754716988</v>
      </c>
      <c r="E11" s="82"/>
    </row>
    <row r="12" spans="1:19" x14ac:dyDescent="0.25">
      <c r="A12" s="9" t="s">
        <v>34</v>
      </c>
      <c r="B12" s="10">
        <f>IF('Dådata - Elektrisitet'!C9&lt;&gt;"",'Dådata - Elektrisitet'!D9,"")</f>
        <v>41.8</v>
      </c>
      <c r="C12" s="10"/>
      <c r="D12" s="65" cm="1">
        <f t="array" ref="D12">_xlfn.IFS(B12="","",B12&gt;0,B12/B11)</f>
        <v>1.0398009950248754</v>
      </c>
      <c r="E12" s="82"/>
      <c r="H12" s="213" t="s">
        <v>22</v>
      </c>
      <c r="I12" s="213"/>
      <c r="J12" s="213"/>
    </row>
    <row r="13" spans="1:19" x14ac:dyDescent="0.25">
      <c r="A13" s="9" t="s">
        <v>37</v>
      </c>
      <c r="B13" s="10">
        <f>IF('Dådata - Elektrisitet'!C10&lt;&gt;"",'Dådata - Elektrisitet'!D10,"")</f>
        <v>43.3</v>
      </c>
      <c r="C13" s="10"/>
      <c r="D13" s="65" cm="1">
        <f t="array" ref="D13">_xlfn.IFS(B13="","",B13&gt;0,B13/B12)</f>
        <v>1.0358851674641147</v>
      </c>
      <c r="E13" s="82"/>
      <c r="H13" s="3" t="s">
        <v>28</v>
      </c>
      <c r="I13" t="s">
        <v>29</v>
      </c>
    </row>
    <row r="14" spans="1:19" x14ac:dyDescent="0.25">
      <c r="A14" s="9" t="s">
        <v>39</v>
      </c>
      <c r="B14" s="10">
        <f>IF('Dådata - Elektrisitet'!C11&lt;&gt;"",'Dådata - Elektrisitet'!D11,"")</f>
        <v>47.5</v>
      </c>
      <c r="C14" s="10"/>
      <c r="D14" s="65" cm="1">
        <f t="array" ref="D14">_xlfn.IFS(B14="","",B14&gt;0,B14/B13)</f>
        <v>1.0969976905311778</v>
      </c>
      <c r="E14" s="82"/>
      <c r="H14" s="3" t="s">
        <v>373</v>
      </c>
      <c r="I14" s="82">
        <f>EXP(LN(1+(B131/B5-1))/((COUNT(B5:B131))-1))-1</f>
        <v>4.8868121774638951E-3</v>
      </c>
      <c r="J14" s="82"/>
      <c r="K14" s="82"/>
    </row>
    <row r="15" spans="1:19" x14ac:dyDescent="0.25">
      <c r="A15" s="9" t="s">
        <v>41</v>
      </c>
      <c r="B15" s="10">
        <f>IF('Dådata - Elektrisitet'!C12&lt;&gt;"",'Dådata - Elektrisitet'!D12,"")</f>
        <v>49.7</v>
      </c>
      <c r="C15" s="10"/>
      <c r="D15" s="65" cm="1">
        <f t="array" ref="D15">_xlfn.IFS(B15="","",B15&gt;0,B15/B14)</f>
        <v>1.0463157894736843</v>
      </c>
      <c r="E15" s="82"/>
      <c r="H15" s="3"/>
      <c r="I15" s="3"/>
      <c r="J15" s="3"/>
      <c r="L15" s="82"/>
      <c r="M15" s="82"/>
    </row>
    <row r="16" spans="1:19" x14ac:dyDescent="0.25">
      <c r="A16" s="9" t="s">
        <v>43</v>
      </c>
      <c r="B16" s="10">
        <f>IF('Dådata - Elektrisitet'!C13&lt;&gt;"",'Dådata - Elektrisitet'!D13,"")</f>
        <v>48</v>
      </c>
      <c r="C16" s="3">
        <f>AVERAGE(B5:B16)</f>
        <v>46.466666666666661</v>
      </c>
      <c r="D16" s="65" cm="1">
        <f t="array" ref="D16">_xlfn.IFS(B16="","",B16&gt;0,B16/B15)</f>
        <v>0.96579476861167002</v>
      </c>
      <c r="E16" s="82"/>
      <c r="H16" s="3"/>
      <c r="I16" s="3"/>
      <c r="J16" s="3"/>
    </row>
    <row r="17" spans="1:10" x14ac:dyDescent="0.25">
      <c r="A17" s="9" t="s">
        <v>45</v>
      </c>
      <c r="B17" s="10">
        <f>IF('Dådata - Elektrisitet'!C14&lt;&gt;"",'Dådata - Elektrisitet'!D14,"")</f>
        <v>57.6</v>
      </c>
      <c r="C17" s="3"/>
      <c r="D17" s="65" cm="1">
        <f t="array" ref="D17">_xlfn.IFS(B17="","",B17&gt;0,B17/B16)</f>
        <v>1.2</v>
      </c>
      <c r="E17" s="82"/>
      <c r="H17" s="3"/>
      <c r="I17" s="3"/>
      <c r="J17" s="3"/>
    </row>
    <row r="18" spans="1:10" x14ac:dyDescent="0.25">
      <c r="A18" s="9" t="s">
        <v>47</v>
      </c>
      <c r="B18" s="10">
        <f>IF('Dådata - Elektrisitet'!C15&lt;&gt;"",'Dådata - Elektrisitet'!D15,"")</f>
        <v>52.5</v>
      </c>
      <c r="C18" s="3"/>
      <c r="D18" s="65" cm="1">
        <f t="array" ref="D18">_xlfn.IFS(B18="","",B18&gt;0,B18/B17)</f>
        <v>0.91145833333333326</v>
      </c>
      <c r="E18" s="82"/>
      <c r="H18" s="3"/>
      <c r="I18" s="3"/>
      <c r="J18" s="3"/>
    </row>
    <row r="19" spans="1:10" x14ac:dyDescent="0.25">
      <c r="A19" s="9" t="s">
        <v>49</v>
      </c>
      <c r="B19" s="10">
        <f>IF('Dådata - Elektrisitet'!C16&lt;&gt;"",'Dådata - Elektrisitet'!D16,"")</f>
        <v>53.8</v>
      </c>
      <c r="C19" s="3"/>
      <c r="D19" s="65" cm="1">
        <f t="array" ref="D19">_xlfn.IFS(B19="","",B19&gt;0,B19/B18)</f>
        <v>1.0247619047619048</v>
      </c>
      <c r="E19" s="82"/>
      <c r="H19" s="3"/>
      <c r="I19" s="3"/>
      <c r="J19" s="3"/>
    </row>
    <row r="20" spans="1:10" x14ac:dyDescent="0.25">
      <c r="A20" s="9" t="s">
        <v>51</v>
      </c>
      <c r="B20" s="10">
        <f>IF('Dådata - Elektrisitet'!C17&lt;&gt;"",'Dådata - Elektrisitet'!D17,"")</f>
        <v>53.9</v>
      </c>
      <c r="C20" s="3"/>
      <c r="D20" s="65" cm="1">
        <f t="array" ref="D20">_xlfn.IFS(B20="","",B20&gt;0,B20/B19)</f>
        <v>1.0018587360594795</v>
      </c>
      <c r="E20" s="82"/>
      <c r="H20" s="3"/>
      <c r="I20" s="3"/>
      <c r="J20" s="3"/>
    </row>
    <row r="21" spans="1:10" x14ac:dyDescent="0.25">
      <c r="A21" s="9" t="s">
        <v>53</v>
      </c>
      <c r="B21" s="10">
        <f>IF('Dådata - Elektrisitet'!C18&lt;&gt;"",'Dådata - Elektrisitet'!D18,"")</f>
        <v>54.1</v>
      </c>
      <c r="C21" s="3"/>
      <c r="D21" s="65" cm="1">
        <f t="array" ref="D21">_xlfn.IFS(B21="","",B21&gt;0,B21/B20)</f>
        <v>1.0037105751391466</v>
      </c>
      <c r="E21" s="82"/>
      <c r="H21" s="3"/>
      <c r="I21" s="3"/>
      <c r="J21" s="3"/>
    </row>
    <row r="22" spans="1:10" x14ac:dyDescent="0.25">
      <c r="A22" s="9" t="s">
        <v>55</v>
      </c>
      <c r="B22" s="10">
        <f>IF('Dådata - Elektrisitet'!C19&lt;&gt;"",'Dådata - Elektrisitet'!D19,"")</f>
        <v>55.6</v>
      </c>
      <c r="C22" s="3"/>
      <c r="D22" s="65" cm="1">
        <f t="array" ref="D22">_xlfn.IFS(B22="","",B22&gt;0,B22/B21)</f>
        <v>1.0277264325323474</v>
      </c>
      <c r="E22" s="82"/>
      <c r="H22" s="3"/>
      <c r="I22" s="3"/>
      <c r="J22" s="3"/>
    </row>
    <row r="23" spans="1:10" x14ac:dyDescent="0.25">
      <c r="A23" s="9" t="s">
        <v>57</v>
      </c>
      <c r="B23" s="10">
        <f>IF('Dådata - Elektrisitet'!C20&lt;&gt;"",'Dådata - Elektrisitet'!D20,"")</f>
        <v>55.7</v>
      </c>
      <c r="C23" s="3"/>
      <c r="D23" s="65" cm="1">
        <f t="array" ref="D23">_xlfn.IFS(B23="","",B23&gt;0,B23/B22)</f>
        <v>1.0017985611510791</v>
      </c>
      <c r="E23" s="82"/>
      <c r="H23" s="3"/>
      <c r="I23" s="3"/>
      <c r="J23" s="3"/>
    </row>
    <row r="24" spans="1:10" x14ac:dyDescent="0.25">
      <c r="A24" s="9" t="s">
        <v>59</v>
      </c>
      <c r="B24" s="10">
        <f>IF('Dådata - Elektrisitet'!C21&lt;&gt;"",'Dådata - Elektrisitet'!D21,"")</f>
        <v>55</v>
      </c>
      <c r="C24" s="3"/>
      <c r="D24" s="65" cm="1">
        <f t="array" ref="D24">_xlfn.IFS(B24="","",B24&gt;0,B24/B23)</f>
        <v>0.9874326750448833</v>
      </c>
      <c r="E24" s="82"/>
      <c r="H24" s="3"/>
      <c r="I24" s="3"/>
      <c r="J24" s="3"/>
    </row>
    <row r="25" spans="1:10" x14ac:dyDescent="0.25">
      <c r="A25" s="9" t="s">
        <v>61</v>
      </c>
      <c r="B25" s="10">
        <f>IF('Dådata - Elektrisitet'!C22&lt;&gt;"",'Dådata - Elektrisitet'!D22,"")</f>
        <v>55.5</v>
      </c>
      <c r="C25" s="3"/>
      <c r="D25" s="65" cm="1">
        <f t="array" ref="D25">_xlfn.IFS(B25="","",B25&gt;0,B25/B24)</f>
        <v>1.009090909090909</v>
      </c>
      <c r="E25" s="82"/>
      <c r="H25" s="3"/>
      <c r="I25" s="3"/>
    </row>
    <row r="26" spans="1:10" x14ac:dyDescent="0.25">
      <c r="A26" s="9" t="s">
        <v>63</v>
      </c>
      <c r="B26" s="10">
        <f>IF('Dådata - Elektrisitet'!C23&lt;&gt;"",'Dådata - Elektrisitet'!D23,"")</f>
        <v>60.4</v>
      </c>
      <c r="C26" s="3"/>
      <c r="D26" s="65" cm="1">
        <f t="array" ref="D26">_xlfn.IFS(B26="","",B26&gt;0,B26/B25)</f>
        <v>1.0882882882882883</v>
      </c>
      <c r="E26" s="82"/>
      <c r="H26" s="3"/>
    </row>
    <row r="27" spans="1:10" x14ac:dyDescent="0.25">
      <c r="A27" s="9" t="s">
        <v>65</v>
      </c>
      <c r="B27" s="10">
        <f>IF('Dådata - Elektrisitet'!C24&lt;&gt;"",'Dådata - Elektrisitet'!D24,"")</f>
        <v>65.400000000000006</v>
      </c>
      <c r="C27" s="3"/>
      <c r="D27" s="65" cm="1">
        <f t="array" ref="D27">_xlfn.IFS(B27="","",B27&gt;0,B27/B26)</f>
        <v>1.0827814569536425</v>
      </c>
      <c r="E27" s="82"/>
    </row>
    <row r="28" spans="1:10" x14ac:dyDescent="0.25">
      <c r="A28" s="9" t="s">
        <v>67</v>
      </c>
      <c r="B28" s="10">
        <f>IF('Dådata - Elektrisitet'!C25&lt;&gt;"",'Dådata - Elektrisitet'!D25,"")</f>
        <v>61.9</v>
      </c>
      <c r="C28" s="3">
        <f>AVERAGE(B17:B28)</f>
        <v>56.783333333333331</v>
      </c>
      <c r="D28" s="65" cm="1">
        <f t="array" ref="D28">_xlfn.IFS(B28="","",B28&gt;0,B28/B27)</f>
        <v>0.94648318042813451</v>
      </c>
      <c r="E28" s="82"/>
      <c r="H28" s="3"/>
    </row>
    <row r="29" spans="1:10" x14ac:dyDescent="0.25">
      <c r="A29" s="9" t="s">
        <v>69</v>
      </c>
      <c r="B29" s="10">
        <f>IF('Dådata - Elektrisitet'!C26&lt;&gt;"",'Dådata - Elektrisitet'!D26,"")</f>
        <v>62.1</v>
      </c>
      <c r="C29" s="3"/>
      <c r="D29" s="65" cm="1">
        <f t="array" ref="D29">_xlfn.IFS(B29="","",B29&gt;0,B29/B28)</f>
        <v>1.0032310177705979</v>
      </c>
      <c r="E29" s="82"/>
      <c r="H29" s="3"/>
    </row>
    <row r="30" spans="1:10" x14ac:dyDescent="0.25">
      <c r="A30" s="9" t="s">
        <v>71</v>
      </c>
      <c r="B30" s="10">
        <f>IF('Dådata - Elektrisitet'!C27&lt;&gt;"",'Dådata - Elektrisitet'!D27,"")</f>
        <v>62.5</v>
      </c>
      <c r="C30" s="3"/>
      <c r="D30" s="65" cm="1">
        <f t="array" ref="D30">_xlfn.IFS(B30="","",B30&gt;0,B30/B29)</f>
        <v>1.0064412238325282</v>
      </c>
      <c r="E30" s="82"/>
      <c r="H30" s="3"/>
    </row>
    <row r="31" spans="1:10" x14ac:dyDescent="0.25">
      <c r="A31" s="9" t="s">
        <v>73</v>
      </c>
      <c r="B31" s="10">
        <f>IF('Dådata - Elektrisitet'!C28&lt;&gt;"",'Dådata - Elektrisitet'!D28,"")</f>
        <v>62.1</v>
      </c>
      <c r="C31" s="3"/>
      <c r="D31" s="65" cm="1">
        <f t="array" ref="D31">_xlfn.IFS(B31="","",B31&gt;0,B31/B30)</f>
        <v>0.99360000000000004</v>
      </c>
      <c r="E31" s="82"/>
      <c r="H31" s="3"/>
      <c r="I31" s="82"/>
      <c r="J31" s="65"/>
    </row>
    <row r="32" spans="1:10" x14ac:dyDescent="0.25">
      <c r="A32" s="9" t="s">
        <v>75</v>
      </c>
      <c r="B32" s="10">
        <f>IF('Dådata - Elektrisitet'!C29&lt;&gt;"",'Dådata - Elektrisitet'!D29,"")</f>
        <v>61.6</v>
      </c>
      <c r="C32" s="3"/>
      <c r="D32" s="65" cm="1">
        <f t="array" ref="D32">_xlfn.IFS(B32="","",B32&gt;0,B32/B31)</f>
        <v>0.99194847020933974</v>
      </c>
      <c r="E32" s="82"/>
      <c r="H32" s="3"/>
    </row>
    <row r="33" spans="1:8" x14ac:dyDescent="0.25">
      <c r="A33" s="9" t="s">
        <v>77</v>
      </c>
      <c r="B33" s="10">
        <f>IF('Dådata - Elektrisitet'!C30&lt;&gt;"",'Dådata - Elektrisitet'!D30,"")</f>
        <v>61.3</v>
      </c>
      <c r="C33" s="3"/>
      <c r="D33" s="65" cm="1">
        <f t="array" ref="D33">_xlfn.IFS(B33="","",B33&gt;0,B33/B32)</f>
        <v>0.99512987012987009</v>
      </c>
      <c r="E33" s="82"/>
    </row>
    <row r="34" spans="1:8" x14ac:dyDescent="0.25">
      <c r="A34" s="9" t="s">
        <v>79</v>
      </c>
      <c r="B34" s="10">
        <f>IF('Dådata - Elektrisitet'!C31&lt;&gt;"",'Dådata - Elektrisitet'!D31,"")</f>
        <v>59</v>
      </c>
      <c r="C34" s="3"/>
      <c r="D34" s="65" cm="1">
        <f t="array" ref="D34">_xlfn.IFS(B34="","",B34&gt;0,B34/B33)</f>
        <v>0.96247960848287117</v>
      </c>
      <c r="E34" s="82"/>
      <c r="H34" s="3"/>
    </row>
    <row r="35" spans="1:8" x14ac:dyDescent="0.25">
      <c r="A35" s="9" t="s">
        <v>81</v>
      </c>
      <c r="B35" s="10">
        <f>IF('Dådata - Elektrisitet'!C32&lt;&gt;"",'Dådata - Elektrisitet'!D32,"")</f>
        <v>59.8</v>
      </c>
      <c r="C35" s="3"/>
      <c r="D35" s="65" cm="1">
        <f t="array" ref="D35">_xlfn.IFS(B35="","",B35&gt;0,B35/B34)</f>
        <v>1.0135593220338983</v>
      </c>
      <c r="E35" s="82"/>
      <c r="H35" s="3"/>
    </row>
    <row r="36" spans="1:8" x14ac:dyDescent="0.25">
      <c r="A36" s="9" t="s">
        <v>83</v>
      </c>
      <c r="B36" s="10">
        <f>IF('Dådata - Elektrisitet'!C33&lt;&gt;"",'Dådata - Elektrisitet'!D33,"")</f>
        <v>60.1</v>
      </c>
      <c r="C36" s="3"/>
      <c r="D36" s="65" cm="1">
        <f t="array" ref="D36">_xlfn.IFS(B36="","",B36&gt;0,B36/B35)</f>
        <v>1.0050167224080269</v>
      </c>
      <c r="E36" s="82"/>
    </row>
    <row r="37" spans="1:8" x14ac:dyDescent="0.25">
      <c r="A37" s="9" t="s">
        <v>85</v>
      </c>
      <c r="B37" s="10">
        <f>IF('Dådata - Elektrisitet'!C34&lt;&gt;"",'Dådata - Elektrisitet'!D34,"")</f>
        <v>62.7</v>
      </c>
      <c r="C37" s="3"/>
      <c r="D37" s="65" cm="1">
        <f t="array" ref="D37">_xlfn.IFS(B37="","",B37&gt;0,B37/B36)</f>
        <v>1.043261231281198</v>
      </c>
      <c r="E37" s="82"/>
      <c r="H37" s="3"/>
    </row>
    <row r="38" spans="1:8" x14ac:dyDescent="0.25">
      <c r="A38" s="9" t="s">
        <v>87</v>
      </c>
      <c r="B38" s="10">
        <f>IF('Dådata - Elektrisitet'!C35&lt;&gt;"",'Dådata - Elektrisitet'!D35,"")</f>
        <v>61</v>
      </c>
      <c r="C38" s="3"/>
      <c r="D38" s="65" cm="1">
        <f t="array" ref="D38">_xlfn.IFS(B38="","",B38&gt;0,B38/B37)</f>
        <v>0.97288676236044658</v>
      </c>
      <c r="E38" s="82"/>
      <c r="H38" s="3"/>
    </row>
    <row r="39" spans="1:8" x14ac:dyDescent="0.25">
      <c r="A39" s="9" t="s">
        <v>89</v>
      </c>
      <c r="B39" s="10">
        <f>IF('Dådata - Elektrisitet'!C36&lt;&gt;"",'Dådata - Elektrisitet'!D36,"")</f>
        <v>66</v>
      </c>
      <c r="C39" s="3"/>
      <c r="D39" s="65" cm="1">
        <f t="array" ref="D39">_xlfn.IFS(B39="","",B39&gt;0,B39/B38)</f>
        <v>1.0819672131147542</v>
      </c>
      <c r="E39" s="82"/>
      <c r="H39" s="3"/>
    </row>
    <row r="40" spans="1:8" x14ac:dyDescent="0.25">
      <c r="A40" s="9" t="s">
        <v>91</v>
      </c>
      <c r="B40" s="10">
        <f>IF('Dådata - Elektrisitet'!C37&lt;&gt;"",'Dådata - Elektrisitet'!D37,"")</f>
        <v>66.8</v>
      </c>
      <c r="C40" s="3">
        <f>AVERAGE(B29:B40)</f>
        <v>62.083333333333336</v>
      </c>
      <c r="D40" s="65" cm="1">
        <f t="array" ref="D40">_xlfn.IFS(B40="","",B40&gt;0,B40/B39)</f>
        <v>1.012121212121212</v>
      </c>
      <c r="E40" s="82"/>
      <c r="H40" s="3"/>
    </row>
    <row r="41" spans="1:8" x14ac:dyDescent="0.25">
      <c r="A41" s="9" t="s">
        <v>92</v>
      </c>
      <c r="B41" s="10">
        <f>IF('Dådata - Elektrisitet'!C38&lt;&gt;"",'Dådata - Elektrisitet'!D38,"")</f>
        <v>69</v>
      </c>
      <c r="C41" s="3"/>
      <c r="D41" s="65" cm="1">
        <f t="array" ref="D41">_xlfn.IFS(B41="","",B41&gt;0,B41/B40)</f>
        <v>1.032934131736527</v>
      </c>
      <c r="E41" s="82"/>
      <c r="H41" s="3"/>
    </row>
    <row r="42" spans="1:8" x14ac:dyDescent="0.25">
      <c r="A42" s="9" t="s">
        <v>93</v>
      </c>
      <c r="B42" s="10">
        <f>IF('Dådata - Elektrisitet'!C39&lt;&gt;"",'Dådata - Elektrisitet'!D39,"")</f>
        <v>72.7</v>
      </c>
      <c r="C42" s="3"/>
      <c r="D42" s="65" cm="1">
        <f t="array" ref="D42">_xlfn.IFS(B42="","",B42&gt;0,B42/B41)</f>
        <v>1.0536231884057972</v>
      </c>
      <c r="E42" s="82"/>
      <c r="H42" s="3"/>
    </row>
    <row r="43" spans="1:8" x14ac:dyDescent="0.25">
      <c r="A43" s="9" t="s">
        <v>94</v>
      </c>
      <c r="B43" s="10">
        <f>IF('Dådata - Elektrisitet'!C40&lt;&gt;"",'Dådata - Elektrisitet'!D40,"")</f>
        <v>76.099999999999994</v>
      </c>
      <c r="C43" s="3"/>
      <c r="D43" s="65" cm="1">
        <f t="array" ref="D43">_xlfn.IFS(B43="","",B43&gt;0,B43/B42)</f>
        <v>1.046767537826685</v>
      </c>
      <c r="E43" s="82"/>
      <c r="H43" s="3"/>
    </row>
    <row r="44" spans="1:8" x14ac:dyDescent="0.25">
      <c r="A44" s="9" t="s">
        <v>95</v>
      </c>
      <c r="B44" s="10">
        <f>IF('Dådata - Elektrisitet'!C41&lt;&gt;"",'Dådata - Elektrisitet'!D41,"")</f>
        <v>73.3</v>
      </c>
      <c r="C44" s="3"/>
      <c r="D44" s="65" cm="1">
        <f t="array" ref="D44">_xlfn.IFS(B44="","",B44&gt;0,B44/B43)</f>
        <v>0.96320630749014458</v>
      </c>
      <c r="E44" s="82"/>
      <c r="H44" s="3"/>
    </row>
    <row r="45" spans="1:8" x14ac:dyDescent="0.25">
      <c r="A45" s="9" t="s">
        <v>96</v>
      </c>
      <c r="B45" s="10">
        <f>IF('Dådata - Elektrisitet'!C42&lt;&gt;"",'Dådata - Elektrisitet'!D42,"")</f>
        <v>70.2</v>
      </c>
      <c r="C45" s="3"/>
      <c r="D45" s="65" cm="1">
        <f t="array" ref="D45">_xlfn.IFS(B45="","",B45&gt;0,B45/B44)</f>
        <v>0.95770804911323337</v>
      </c>
      <c r="E45" s="82"/>
      <c r="H45" s="3"/>
    </row>
    <row r="46" spans="1:8" x14ac:dyDescent="0.25">
      <c r="A46" s="9" t="s">
        <v>97</v>
      </c>
      <c r="B46" s="10">
        <f>IF('Dådata - Elektrisitet'!C43&lt;&gt;"",'Dådata - Elektrisitet'!D43,"")</f>
        <v>77.099999999999994</v>
      </c>
      <c r="C46" s="3"/>
      <c r="D46" s="65" cm="1">
        <f t="array" ref="D46">_xlfn.IFS(B46="","",B46&gt;0,B46/B45)</f>
        <v>1.0982905982905982</v>
      </c>
      <c r="E46" s="82"/>
      <c r="H46" s="3"/>
    </row>
    <row r="47" spans="1:8" x14ac:dyDescent="0.25">
      <c r="A47" s="9" t="s">
        <v>98</v>
      </c>
      <c r="B47" s="10">
        <f>IF('Dådata - Elektrisitet'!C44&lt;&gt;"",'Dådata - Elektrisitet'!D44,"")</f>
        <v>81.900000000000006</v>
      </c>
      <c r="C47" s="3"/>
      <c r="D47" s="65" cm="1">
        <f t="array" ref="D47">_xlfn.IFS(B47="","",B47&gt;0,B47/B46)</f>
        <v>1.0622568093385216</v>
      </c>
      <c r="E47" s="82"/>
      <c r="H47" s="3"/>
    </row>
    <row r="48" spans="1:8" x14ac:dyDescent="0.25">
      <c r="A48" s="9" t="s">
        <v>99</v>
      </c>
      <c r="B48" s="10">
        <f>IF('Dådata - Elektrisitet'!C45&lt;&gt;"",'Dådata - Elektrisitet'!D45,"")</f>
        <v>82.9</v>
      </c>
      <c r="C48" s="3"/>
      <c r="D48" s="65" cm="1">
        <f t="array" ref="D48">_xlfn.IFS(B48="","",B48&gt;0,B48/B47)</f>
        <v>1.0122100122100122</v>
      </c>
      <c r="E48" s="82"/>
    </row>
    <row r="49" spans="1:8" x14ac:dyDescent="0.25">
      <c r="A49" s="9" t="s">
        <v>100</v>
      </c>
      <c r="B49" s="10">
        <f>IF('Dådata - Elektrisitet'!C46&lt;&gt;"",'Dådata - Elektrisitet'!D46,"")</f>
        <v>82.7</v>
      </c>
      <c r="C49" s="3"/>
      <c r="D49" s="65" cm="1">
        <f t="array" ref="D49">_xlfn.IFS(B49="","",B49&gt;0,B49/B48)</f>
        <v>0.99758745476477684</v>
      </c>
      <c r="E49" s="82"/>
      <c r="H49" s="3"/>
    </row>
    <row r="50" spans="1:8" x14ac:dyDescent="0.25">
      <c r="A50" s="9" t="s">
        <v>101</v>
      </c>
      <c r="B50" s="10">
        <f>IF('Dådata - Elektrisitet'!C47&lt;&gt;"",'Dådata - Elektrisitet'!D47,"")</f>
        <v>79.599999999999994</v>
      </c>
      <c r="C50" s="3"/>
      <c r="D50" s="65" cm="1">
        <f t="array" ref="D50">_xlfn.IFS(B50="","",B50&gt;0,B50/B49)</f>
        <v>0.96251511487303498</v>
      </c>
      <c r="E50" s="82"/>
      <c r="H50" s="3"/>
    </row>
    <row r="51" spans="1:8" x14ac:dyDescent="0.25">
      <c r="A51" s="9" t="s">
        <v>102</v>
      </c>
      <c r="B51" s="10">
        <f>IF('Dådata - Elektrisitet'!C48&lt;&gt;"",'Dådata - Elektrisitet'!D48,"")</f>
        <v>83.6</v>
      </c>
      <c r="C51" s="3"/>
      <c r="D51" s="65" cm="1">
        <f t="array" ref="D51">_xlfn.IFS(B51="","",B51&gt;0,B51/B50)</f>
        <v>1.050251256281407</v>
      </c>
      <c r="E51" s="82"/>
      <c r="H51" s="3"/>
    </row>
    <row r="52" spans="1:8" x14ac:dyDescent="0.25">
      <c r="A52" s="9" t="s">
        <v>103</v>
      </c>
      <c r="B52" s="10">
        <f>IF('Dådata - Elektrisitet'!C49&lt;&gt;"",'Dådata - Elektrisitet'!D49,"")</f>
        <v>86.8</v>
      </c>
      <c r="C52" s="3">
        <f>AVERAGE(B41:B52)</f>
        <v>77.99166666666666</v>
      </c>
      <c r="D52" s="65" cm="1">
        <f t="array" ref="D52">_xlfn.IFS(B52="","",B52&gt;0,B52/B51)</f>
        <v>1.0382775119617225</v>
      </c>
      <c r="E52" s="82"/>
      <c r="H52" s="3"/>
    </row>
    <row r="53" spans="1:8" x14ac:dyDescent="0.25">
      <c r="A53" s="9" t="s">
        <v>104</v>
      </c>
      <c r="B53" s="10">
        <f>IF('Dådata - Elektrisitet'!C50&lt;&gt;"",'Dådata - Elektrisitet'!D50,"")</f>
        <v>90</v>
      </c>
      <c r="C53" s="3"/>
      <c r="D53" s="65" cm="1">
        <f t="array" ref="D53">_xlfn.IFS(B53="","",B53&gt;0,B53/B52)</f>
        <v>1.0368663594470047</v>
      </c>
      <c r="E53" s="82"/>
      <c r="H53" s="3"/>
    </row>
    <row r="54" spans="1:8" x14ac:dyDescent="0.25">
      <c r="A54" s="9" t="s">
        <v>105</v>
      </c>
      <c r="B54" s="10">
        <f>IF('Dådata - Elektrisitet'!C51&lt;&gt;"",'Dådata - Elektrisitet'!D51,"")</f>
        <v>84.2</v>
      </c>
      <c r="C54" s="3"/>
      <c r="D54" s="65" cm="1">
        <f t="array" ref="D54">_xlfn.IFS(B54="","",B54&gt;0,B54/B53)</f>
        <v>0.93555555555555558</v>
      </c>
      <c r="E54" s="82"/>
      <c r="H54" s="3"/>
    </row>
    <row r="55" spans="1:8" x14ac:dyDescent="0.25">
      <c r="A55" s="9" t="s">
        <v>106</v>
      </c>
      <c r="B55" s="10">
        <f>IF('Dådata - Elektrisitet'!C52&lt;&gt;"",'Dådata - Elektrisitet'!D52,"")</f>
        <v>80.900000000000006</v>
      </c>
      <c r="C55" s="3"/>
      <c r="D55" s="65" cm="1">
        <f t="array" ref="D55">_xlfn.IFS(B55="","",B55&gt;0,B55/B54)</f>
        <v>0.96080760095011875</v>
      </c>
      <c r="E55" s="82"/>
      <c r="H55" s="3"/>
    </row>
    <row r="56" spans="1:8" x14ac:dyDescent="0.25">
      <c r="A56" s="9" t="s">
        <v>107</v>
      </c>
      <c r="B56" s="10">
        <f>IF('Dådata - Elektrisitet'!C53&lt;&gt;"",'Dådata - Elektrisitet'!D53,"")</f>
        <v>79.5</v>
      </c>
      <c r="C56" s="3"/>
      <c r="D56" s="65" cm="1">
        <f t="array" ref="D56">_xlfn.IFS(B56="","",B56&gt;0,B56/B55)</f>
        <v>0.98269468479604438</v>
      </c>
      <c r="E56" s="82"/>
      <c r="H56" s="3"/>
    </row>
    <row r="57" spans="1:8" x14ac:dyDescent="0.25">
      <c r="A57" s="9" t="s">
        <v>108</v>
      </c>
      <c r="B57" s="10">
        <f>IF('Dådata - Elektrisitet'!C54&lt;&gt;"",'Dådata - Elektrisitet'!D54,"")</f>
        <v>78</v>
      </c>
      <c r="C57" s="3"/>
      <c r="D57" s="65" cm="1">
        <f t="array" ref="D57">_xlfn.IFS(B57="","",B57&gt;0,B57/B56)</f>
        <v>0.98113207547169812</v>
      </c>
      <c r="E57" s="82"/>
      <c r="H57" s="3"/>
    </row>
    <row r="58" spans="1:8" x14ac:dyDescent="0.25">
      <c r="A58" s="9" t="s">
        <v>109</v>
      </c>
      <c r="B58" s="10">
        <f>IF('Dådata - Elektrisitet'!C55&lt;&gt;"",'Dådata - Elektrisitet'!D55,"")</f>
        <v>72</v>
      </c>
      <c r="C58" s="3"/>
      <c r="D58" s="65" cm="1">
        <f t="array" ref="D58">_xlfn.IFS(B58="","",B58&gt;0,B58/B57)</f>
        <v>0.92307692307692313</v>
      </c>
      <c r="E58" s="82"/>
      <c r="H58" s="3"/>
    </row>
    <row r="59" spans="1:8" x14ac:dyDescent="0.25">
      <c r="A59" s="9" t="s">
        <v>110</v>
      </c>
      <c r="B59" s="10">
        <f>IF('Dådata - Elektrisitet'!C56&lt;&gt;"",'Dådata - Elektrisitet'!D56,"")</f>
        <v>74.3</v>
      </c>
      <c r="C59" s="3"/>
      <c r="D59" s="65" cm="1">
        <f t="array" ref="D59">_xlfn.IFS(B59="","",B59&gt;0,B59/B58)</f>
        <v>1.0319444444444443</v>
      </c>
      <c r="E59" s="82"/>
    </row>
    <row r="60" spans="1:8" x14ac:dyDescent="0.25">
      <c r="A60" s="9" t="s">
        <v>111</v>
      </c>
      <c r="B60" s="10">
        <f>IF('Dådata - Elektrisitet'!C57&lt;&gt;"",'Dådata - Elektrisitet'!D57,"")</f>
        <v>75.2</v>
      </c>
      <c r="C60" s="3"/>
      <c r="D60" s="65" cm="1">
        <f t="array" ref="D60">_xlfn.IFS(B60="","",B60&gt;0,B60/B59)</f>
        <v>1.0121130551816959</v>
      </c>
      <c r="E60" s="82"/>
    </row>
    <row r="61" spans="1:8" x14ac:dyDescent="0.25">
      <c r="A61" s="9" t="s">
        <v>112</v>
      </c>
      <c r="B61" s="10">
        <f>IF('Dådata - Elektrisitet'!C58&lt;&gt;"",'Dådata - Elektrisitet'!D58,"")</f>
        <v>72.8</v>
      </c>
      <c r="C61" s="3"/>
      <c r="D61" s="65" cm="1">
        <f t="array" ref="D61">_xlfn.IFS(B61="","",B61&gt;0,B61/B60)</f>
        <v>0.96808510638297862</v>
      </c>
      <c r="E61" s="82"/>
    </row>
    <row r="62" spans="1:8" x14ac:dyDescent="0.25">
      <c r="A62" s="9" t="s">
        <v>113</v>
      </c>
      <c r="B62" s="10">
        <f>IF('Dådata - Elektrisitet'!C59&lt;&gt;"",'Dådata - Elektrisitet'!D59,"")</f>
        <v>76.7</v>
      </c>
      <c r="C62" s="3"/>
      <c r="D62" s="65" cm="1">
        <f t="array" ref="D62">_xlfn.IFS(B62="","",B62&gt;0,B62/B61)</f>
        <v>1.0535714285714286</v>
      </c>
      <c r="E62" s="82"/>
    </row>
    <row r="63" spans="1:8" x14ac:dyDescent="0.25">
      <c r="A63" s="9" t="s">
        <v>114</v>
      </c>
      <c r="B63" s="10">
        <f>IF('Dådata - Elektrisitet'!C60&lt;&gt;"",'Dådata - Elektrisitet'!D60,"")</f>
        <v>80.3</v>
      </c>
      <c r="C63" s="3"/>
      <c r="D63" s="65" cm="1">
        <f t="array" ref="D63">_xlfn.IFS(B63="","",B63&gt;0,B63/B62)</f>
        <v>1.0469361147327247</v>
      </c>
      <c r="E63" s="82"/>
    </row>
    <row r="64" spans="1:8" x14ac:dyDescent="0.25">
      <c r="A64" s="9" t="s">
        <v>115</v>
      </c>
      <c r="B64" s="10">
        <f>IF('Dådata - Elektrisitet'!C61&lt;&gt;"",'Dådata - Elektrisitet'!D61,"")</f>
        <v>77.900000000000006</v>
      </c>
      <c r="C64" s="3">
        <f>AVERAGE(B53:B64)</f>
        <v>78.483333333333334</v>
      </c>
      <c r="D64" s="65" cm="1">
        <f t="array" ref="D64">_xlfn.IFS(B64="","",B64&gt;0,B64/B63)</f>
        <v>0.9701120797011209</v>
      </c>
      <c r="E64" s="82"/>
      <c r="H64" s="3"/>
    </row>
    <row r="65" spans="1:8" x14ac:dyDescent="0.25">
      <c r="A65" s="9" t="s">
        <v>116</v>
      </c>
      <c r="B65" s="10">
        <f>IF('Dådata - Elektrisitet'!C62&lt;&gt;"",'Dådata - Elektrisitet'!D62,"")</f>
        <v>69.5</v>
      </c>
      <c r="C65" s="3"/>
      <c r="D65" s="65" cm="1">
        <f t="array" ref="D65">_xlfn.IFS(B65="","",B65&gt;0,B65/B64)</f>
        <v>0.89216944801026954</v>
      </c>
      <c r="E65" s="82"/>
      <c r="H65" s="3"/>
    </row>
    <row r="66" spans="1:8" x14ac:dyDescent="0.25">
      <c r="A66" s="9" t="s">
        <v>117</v>
      </c>
      <c r="B66" s="10">
        <f>IF('Dådata - Elektrisitet'!C63&lt;&gt;"",'Dådata - Elektrisitet'!D63,"")</f>
        <v>60.8</v>
      </c>
      <c r="C66" s="3"/>
      <c r="D66" s="65" cm="1">
        <f t="array" ref="D66">_xlfn.IFS(B66="","",B66&gt;0,B66/B65)</f>
        <v>0.87482014388489204</v>
      </c>
      <c r="E66" s="82"/>
      <c r="H66" s="3"/>
    </row>
    <row r="67" spans="1:8" x14ac:dyDescent="0.25">
      <c r="A67" s="9" t="s">
        <v>118</v>
      </c>
      <c r="B67" s="10">
        <f>IF('Dådata - Elektrisitet'!C64&lt;&gt;"",'Dådata - Elektrisitet'!D64,"")</f>
        <v>56.4</v>
      </c>
      <c r="C67" s="3"/>
      <c r="D67" s="65" cm="1">
        <f t="array" ref="D67">_xlfn.IFS(B67="","",B67&gt;0,B67/B66)</f>
        <v>0.92763157894736847</v>
      </c>
      <c r="E67" s="82"/>
      <c r="H67" s="3"/>
    </row>
    <row r="68" spans="1:8" x14ac:dyDescent="0.25">
      <c r="A68" s="9" t="s">
        <v>119</v>
      </c>
      <c r="B68" s="10">
        <f>IF('Dådata - Elektrisitet'!C65&lt;&gt;"",'Dådata - Elektrisitet'!D65,"")</f>
        <v>51.7</v>
      </c>
      <c r="C68" s="3"/>
      <c r="D68" s="65" cm="1">
        <f t="array" ref="D68">_xlfn.IFS(B68="","",B68&gt;0,B68/B67)</f>
        <v>0.91666666666666674</v>
      </c>
      <c r="E68" s="82"/>
      <c r="H68" s="3"/>
    </row>
    <row r="69" spans="1:8" x14ac:dyDescent="0.25">
      <c r="A69" s="9" t="s">
        <v>120</v>
      </c>
      <c r="B69" s="10">
        <f>IF('Dådata - Elektrisitet'!C66&lt;&gt;"",'Dådata - Elektrisitet'!D66,"")</f>
        <v>53</v>
      </c>
      <c r="C69" s="3"/>
      <c r="D69" s="65" cm="1">
        <f t="array" ref="D69">_xlfn.IFS(B69="","",B69&gt;0,B69/B68)</f>
        <v>1.0251450676982592</v>
      </c>
      <c r="E69" s="82"/>
      <c r="H69" s="3"/>
    </row>
    <row r="70" spans="1:8" x14ac:dyDescent="0.25">
      <c r="A70" s="9" t="s">
        <v>121</v>
      </c>
      <c r="B70" s="10">
        <f>IF('Dådata - Elektrisitet'!C67&lt;&gt;"",'Dådata - Elektrisitet'!D67,"")</f>
        <v>48.5</v>
      </c>
      <c r="C70" s="3"/>
      <c r="D70" s="65" cm="1">
        <f t="array" ref="D70">_xlfn.IFS(B70="","",B70&gt;0,B70/B69)</f>
        <v>0.91509433962264153</v>
      </c>
      <c r="E70" s="82"/>
      <c r="H70" s="3"/>
    </row>
    <row r="71" spans="1:8" x14ac:dyDescent="0.25">
      <c r="A71" s="9" t="s">
        <v>122</v>
      </c>
      <c r="B71" s="10">
        <f>IF('Dådata - Elektrisitet'!C68&lt;&gt;"",'Dådata - Elektrisitet'!D68,"")</f>
        <v>48.2</v>
      </c>
      <c r="C71" s="3"/>
      <c r="D71" s="65" cm="1">
        <f t="array" ref="D71">_xlfn.IFS(B71="","",B71&gt;0,B71/B70)</f>
        <v>0.99381443298969074</v>
      </c>
      <c r="E71" s="82"/>
      <c r="H71" s="3"/>
    </row>
    <row r="72" spans="1:8" x14ac:dyDescent="0.25">
      <c r="A72" s="9" t="s">
        <v>123</v>
      </c>
      <c r="B72" s="10">
        <f>IF('Dådata - Elektrisitet'!C69&lt;&gt;"",'Dådata - Elektrisitet'!D69,"")</f>
        <v>50.1</v>
      </c>
      <c r="C72" s="3"/>
      <c r="D72" s="65" cm="1">
        <f t="array" ref="D72">_xlfn.IFS(B72="","",B72&gt;0,B72/B71)</f>
        <v>1.0394190871369293</v>
      </c>
      <c r="E72" s="82"/>
    </row>
    <row r="73" spans="1:8" x14ac:dyDescent="0.25">
      <c r="A73" s="9" t="s">
        <v>124</v>
      </c>
      <c r="B73" s="10">
        <f>IF('Dådata - Elektrisitet'!C70&lt;&gt;"",'Dådata - Elektrisitet'!D70,"")</f>
        <v>54.6</v>
      </c>
      <c r="C73" s="3"/>
      <c r="D73" s="65" cm="1">
        <f t="array" ref="D73">_xlfn.IFS(B73="","",B73&gt;0,B73/B72)</f>
        <v>1.0898203592814371</v>
      </c>
      <c r="E73" s="82"/>
    </row>
    <row r="74" spans="1:8" x14ac:dyDescent="0.25">
      <c r="A74" s="9" t="s">
        <v>125</v>
      </c>
      <c r="B74" s="10">
        <f>IF('Dådata - Elektrisitet'!C71&lt;&gt;"",'Dådata - Elektrisitet'!D71,"")</f>
        <v>58.2</v>
      </c>
      <c r="C74" s="3"/>
      <c r="D74" s="65" cm="1">
        <f t="array" ref="D74">_xlfn.IFS(B74="","",B74&gt;0,B74/B73)</f>
        <v>1.0659340659340659</v>
      </c>
      <c r="E74" s="82"/>
    </row>
    <row r="75" spans="1:8" x14ac:dyDescent="0.25">
      <c r="A75" s="9" t="s">
        <v>126</v>
      </c>
      <c r="B75" s="10">
        <f>IF('Dådata - Elektrisitet'!C72&lt;&gt;"",'Dådata - Elektrisitet'!D72,"")</f>
        <v>52.5</v>
      </c>
      <c r="C75" s="3"/>
      <c r="D75" s="65" cm="1">
        <f t="array" ref="D75">_xlfn.IFS(B75="","",B75&gt;0,B75/B74)</f>
        <v>0.902061855670103</v>
      </c>
      <c r="E75" s="82"/>
      <c r="H75" s="3"/>
    </row>
    <row r="76" spans="1:8" x14ac:dyDescent="0.25">
      <c r="A76" s="9" t="s">
        <v>127</v>
      </c>
      <c r="B76" s="10">
        <f>IF('Dådata - Elektrisitet'!C73&lt;&gt;"",'Dådata - Elektrisitet'!D73,"")</f>
        <v>61.5</v>
      </c>
      <c r="C76" s="3">
        <f>AVERAGE(B65:B76)</f>
        <v>55.416666666666679</v>
      </c>
      <c r="D76" s="65" cm="1">
        <f t="array" ref="D76">_xlfn.IFS(B76="","",B76&gt;0,B76/B75)</f>
        <v>1.1714285714285715</v>
      </c>
      <c r="E76" s="82"/>
      <c r="H76" s="3"/>
    </row>
    <row r="77" spans="1:8" x14ac:dyDescent="0.25">
      <c r="A77" s="9" t="s">
        <v>128</v>
      </c>
      <c r="B77" s="10">
        <f>IF('Dådata - Elektrisitet'!C74&lt;&gt;"",'Dådata - Elektrisitet'!D74,"")</f>
        <v>82.7</v>
      </c>
      <c r="C77" s="3"/>
      <c r="D77" s="65" cm="1">
        <f t="array" ref="D77">_xlfn.IFS(B77="","",B77&gt;0,B77/B76)</f>
        <v>1.3447154471544716</v>
      </c>
      <c r="E77" s="82"/>
      <c r="H77" s="3"/>
    </row>
    <row r="78" spans="1:8" x14ac:dyDescent="0.25">
      <c r="A78" s="9" t="s">
        <v>129</v>
      </c>
      <c r="B78" s="10">
        <f>IF('Dådata - Elektrisitet'!C75&lt;&gt;"",'Dådata - Elektrisitet'!D75,"")</f>
        <v>85.9</v>
      </c>
      <c r="C78" s="3"/>
      <c r="D78" s="65" cm="1">
        <f t="array" ref="D78">_xlfn.IFS(B78="","",B78&gt;0,B78/B77)</f>
        <v>1.0386940749697704</v>
      </c>
      <c r="E78" s="82"/>
      <c r="H78" s="3"/>
    </row>
    <row r="79" spans="1:8" x14ac:dyDescent="0.25">
      <c r="A79" s="9" t="s">
        <v>130</v>
      </c>
      <c r="B79" s="10">
        <f>IF('Dådata - Elektrisitet'!C76&lt;&gt;"",'Dådata - Elektrisitet'!D76,"")</f>
        <v>77.400000000000006</v>
      </c>
      <c r="C79" s="3"/>
      <c r="D79" s="65" cm="1">
        <f t="array" ref="D79">_xlfn.IFS(B79="","",B79&gt;0,B79/B78)</f>
        <v>0.9010477299185099</v>
      </c>
      <c r="E79" s="82"/>
      <c r="H79" s="3"/>
    </row>
    <row r="80" spans="1:8" x14ac:dyDescent="0.25">
      <c r="A80" s="9" t="s">
        <v>131</v>
      </c>
      <c r="B80" s="10">
        <f>IF('Dådata - Elektrisitet'!C77&lt;&gt;"",'Dådata - Elektrisitet'!D77,"")</f>
        <v>78.400000000000006</v>
      </c>
      <c r="C80" s="3"/>
      <c r="D80" s="65" cm="1">
        <f t="array" ref="D80">_xlfn.IFS(B80="","",B80&gt;0,B80/B79)</f>
        <v>1.0129198966408268</v>
      </c>
      <c r="E80" s="82"/>
      <c r="H80" s="3"/>
    </row>
    <row r="81" spans="1:8" x14ac:dyDescent="0.25">
      <c r="A81" s="9" t="s">
        <v>132</v>
      </c>
      <c r="B81" s="10">
        <f>IF('Dådata - Elektrisitet'!C78&lt;&gt;"",'Dådata - Elektrisitet'!D78,"")</f>
        <v>81.900000000000006</v>
      </c>
      <c r="C81" s="3"/>
      <c r="D81" s="65" cm="1">
        <f t="array" ref="D81">_xlfn.IFS(B81="","",B81&gt;0,B81/B80)</f>
        <v>1.0446428571428572</v>
      </c>
      <c r="E81" s="82"/>
      <c r="H81" s="3"/>
    </row>
    <row r="82" spans="1:8" x14ac:dyDescent="0.25">
      <c r="A82" s="9" t="s">
        <v>133</v>
      </c>
      <c r="B82" s="10">
        <f>IF('Dådata - Elektrisitet'!C79&lt;&gt;"",'Dådata - Elektrisitet'!D79,"")</f>
        <v>81.900000000000006</v>
      </c>
      <c r="C82" s="3"/>
      <c r="D82" s="65" cm="1">
        <f t="array" ref="D82">_xlfn.IFS(B82="","",B82&gt;0,B82/B81)</f>
        <v>1</v>
      </c>
      <c r="E82" s="82"/>
      <c r="H82" s="3"/>
    </row>
    <row r="83" spans="1:8" x14ac:dyDescent="0.25">
      <c r="A83" s="9" t="s">
        <v>134</v>
      </c>
      <c r="B83" s="10">
        <f>IF('Dådata - Elektrisitet'!C80&lt;&gt;"",'Dådata - Elektrisitet'!D80,"")</f>
        <v>88.1</v>
      </c>
      <c r="C83" s="3"/>
      <c r="D83" s="65" cm="1">
        <f t="array" ref="D83">_xlfn.IFS(B83="","",B83&gt;0,B83/B82)</f>
        <v>1.0757020757020757</v>
      </c>
      <c r="E83" s="82"/>
      <c r="H83" s="3"/>
    </row>
    <row r="84" spans="1:8" x14ac:dyDescent="0.25">
      <c r="A84" s="9" t="s">
        <v>135</v>
      </c>
      <c r="B84" s="10">
        <f>IF('Dådata - Elektrisitet'!C81&lt;&gt;"",'Dådata - Elektrisitet'!D81,"")</f>
        <v>99.1</v>
      </c>
      <c r="C84" s="3"/>
      <c r="D84" s="65" cm="1">
        <f t="array" ref="D84">_xlfn.IFS(B84="","",B84&gt;0,B84/B83)</f>
        <v>1.1248581157775255</v>
      </c>
      <c r="E84" s="82"/>
    </row>
    <row r="85" spans="1:8" x14ac:dyDescent="0.25">
      <c r="A85" s="9" t="s">
        <v>136</v>
      </c>
      <c r="B85" s="10">
        <f>IF('Dådata - Elektrisitet'!C82&lt;&gt;"",'Dådata - Elektrisitet'!D82,"")</f>
        <v>113.5</v>
      </c>
      <c r="C85" s="3"/>
      <c r="D85" s="65" cm="1">
        <f t="array" ref="D85">_xlfn.IFS(B85="","",B85&gt;0,B85/B84)</f>
        <v>1.1453077699293643</v>
      </c>
      <c r="E85" s="82"/>
    </row>
    <row r="86" spans="1:8" x14ac:dyDescent="0.25">
      <c r="A86" s="9" t="s">
        <v>137</v>
      </c>
      <c r="B86" s="10">
        <f>IF('Dådata - Elektrisitet'!C83&lt;&gt;"",'Dådata - Elektrisitet'!D83,"")</f>
        <v>104.3</v>
      </c>
      <c r="C86" s="3"/>
      <c r="D86" s="65" cm="1">
        <f t="array" ref="D86">_xlfn.IFS(B86="","",B86&gt;0,B86/B85)</f>
        <v>0.91894273127753301</v>
      </c>
      <c r="E86" s="82"/>
      <c r="H86" s="3"/>
    </row>
    <row r="87" spans="1:8" x14ac:dyDescent="0.25">
      <c r="A87" s="9" t="s">
        <v>138</v>
      </c>
      <c r="B87" s="10">
        <f>IF('Dådata - Elektrisitet'!C84&lt;&gt;"",'Dådata - Elektrisitet'!D84,"")</f>
        <v>117.3</v>
      </c>
      <c r="C87" s="3"/>
      <c r="D87" s="65" cm="1">
        <f t="array" ref="D87">_xlfn.IFS(B87="","",B87&gt;0,B87/B86)</f>
        <v>1.1246404602109301</v>
      </c>
      <c r="E87" s="82"/>
      <c r="H87" s="3"/>
    </row>
    <row r="88" spans="1:8" x14ac:dyDescent="0.25">
      <c r="A88" s="9" t="s">
        <v>139</v>
      </c>
      <c r="B88" s="10">
        <f>IF('Dådata - Elektrisitet'!C85&lt;&gt;"",'Dådata - Elektrisitet'!D85,"")</f>
        <v>125.8</v>
      </c>
      <c r="C88" s="3">
        <f>AVERAGE(B77:B88)</f>
        <v>94.691666666666663</v>
      </c>
      <c r="D88" s="65" cm="1">
        <f t="array" ref="D88">_xlfn.IFS(B88="","",B88&gt;0,B88/B87)</f>
        <v>1.0724637681159421</v>
      </c>
      <c r="E88" s="82"/>
      <c r="H88" s="3"/>
    </row>
    <row r="89" spans="1:8" x14ac:dyDescent="0.25">
      <c r="A89" s="9" t="s">
        <v>140</v>
      </c>
      <c r="B89" s="10">
        <f>IF('Dådata - Elektrisitet'!C86&lt;&gt;"",'Dådata - Elektrisitet'!D86,"")</f>
        <v>99</v>
      </c>
      <c r="C89" s="3"/>
      <c r="D89" s="65" cm="1">
        <f t="array" ref="D89">_xlfn.IFS(B89="","",B89&gt;0,B89/B88)</f>
        <v>0.78696343402225755</v>
      </c>
      <c r="E89" s="82"/>
      <c r="H89" s="3"/>
    </row>
    <row r="90" spans="1:8" x14ac:dyDescent="0.25">
      <c r="A90" s="9" t="s">
        <v>141</v>
      </c>
      <c r="B90" s="10">
        <f>IF('Dådata - Elektrisitet'!C87&lt;&gt;"",'Dådata - Elektrisitet'!D87,"")</f>
        <v>93.5</v>
      </c>
      <c r="C90" s="3"/>
      <c r="D90" s="65" cm="1">
        <f t="array" ref="D90">_xlfn.IFS(B90="","",B90&gt;0,B90/B89)</f>
        <v>0.94444444444444442</v>
      </c>
      <c r="E90" s="82"/>
      <c r="H90" s="3"/>
    </row>
    <row r="91" spans="1:8" x14ac:dyDescent="0.25">
      <c r="A91" s="9" t="s">
        <v>142</v>
      </c>
      <c r="B91" s="10">
        <f>IF('Dådata - Elektrisitet'!C88&lt;&gt;"",'Dådata - Elektrisitet'!D88,"")</f>
        <v>95.9</v>
      </c>
      <c r="C91" s="3"/>
      <c r="D91" s="65" cm="1">
        <f t="array" ref="D91">_xlfn.IFS(B91="","",B91&gt;0,B91/B90)</f>
        <v>1.0256684491978609</v>
      </c>
      <c r="E91" s="82"/>
      <c r="H91" s="3"/>
    </row>
    <row r="92" spans="1:8" x14ac:dyDescent="0.25">
      <c r="A92" s="9" t="s">
        <v>143</v>
      </c>
      <c r="B92" s="10">
        <f>IF('Dådata - Elektrisitet'!C89&lt;&gt;"",'Dådata - Elektrisitet'!D89,"")</f>
        <v>109.2</v>
      </c>
      <c r="C92" s="3"/>
      <c r="D92" s="65" cm="1">
        <f t="array" ref="D92">_xlfn.IFS(B92="","",B92&gt;0,B92/B91)</f>
        <v>1.1386861313868613</v>
      </c>
      <c r="E92" s="82"/>
      <c r="H92" s="3"/>
    </row>
    <row r="93" spans="1:8" x14ac:dyDescent="0.25">
      <c r="A93" s="9" t="s">
        <v>144</v>
      </c>
      <c r="B93" s="10">
        <f>IF('Dådata - Elektrisitet'!C90&lt;&gt;"",'Dådata - Elektrisitet'!D90,"")</f>
        <v>104.2</v>
      </c>
      <c r="C93" s="3"/>
      <c r="D93" s="65" cm="1">
        <f t="array" ref="D93">_xlfn.IFS(B93="","",B93&gt;0,B93/B92)</f>
        <v>0.95421245421245426</v>
      </c>
      <c r="E93" s="82"/>
      <c r="H93" s="3"/>
    </row>
    <row r="94" spans="1:8" x14ac:dyDescent="0.25">
      <c r="A94" s="9" t="s">
        <v>145</v>
      </c>
      <c r="B94" s="10">
        <f>IF('Dådata - Elektrisitet'!C91&lt;&gt;"",'Dådata - Elektrisitet'!D91,"")</f>
        <v>105.1</v>
      </c>
      <c r="C94" s="3"/>
      <c r="D94" s="65" cm="1">
        <f t="array" ref="D94">_xlfn.IFS(B94="","",B94&gt;0,B94/B93)</f>
        <v>1.0086372360844529</v>
      </c>
      <c r="E94" s="82"/>
      <c r="H94" s="3"/>
    </row>
    <row r="95" spans="1:8" x14ac:dyDescent="0.25">
      <c r="A95" s="9" t="s">
        <v>146</v>
      </c>
      <c r="B95" s="10">
        <f>IF('Dådata - Elektrisitet'!C92&lt;&gt;"",'Dådata - Elektrisitet'!D92,"")</f>
        <v>104</v>
      </c>
      <c r="C95" s="3"/>
      <c r="D95" s="65" cm="1">
        <f t="array" ref="D95">_xlfn.IFS(B95="","",B95&gt;0,B95/B94)</f>
        <v>0.98953377735490011</v>
      </c>
      <c r="E95" s="82"/>
      <c r="H95" s="3"/>
    </row>
    <row r="96" spans="1:8" x14ac:dyDescent="0.25">
      <c r="A96" s="9" t="s">
        <v>147</v>
      </c>
      <c r="B96" s="10">
        <f>IF('Dådata - Elektrisitet'!C93&lt;&gt;"",'Dådata - Elektrisitet'!D93,"")</f>
        <v>119.9</v>
      </c>
      <c r="C96" s="3"/>
      <c r="D96" s="65" cm="1">
        <f t="array" ref="D96">_xlfn.IFS(B96="","",B96&gt;0,B96/B95)</f>
        <v>1.1528846153846155</v>
      </c>
      <c r="E96" s="82"/>
    </row>
    <row r="97" spans="1:8" x14ac:dyDescent="0.25">
      <c r="A97" s="9" t="s">
        <v>148</v>
      </c>
      <c r="B97" s="10">
        <f>IF('Dådata - Elektrisitet'!C94&lt;&gt;"",'Dådata - Elektrisitet'!D94,"")</f>
        <v>132.5</v>
      </c>
      <c r="C97" s="3"/>
      <c r="D97" s="65" cm="1">
        <f t="array" ref="D97">_xlfn.IFS(B97="","",B97&gt;0,B97/B96)</f>
        <v>1.1050875729774812</v>
      </c>
      <c r="E97" s="82"/>
      <c r="H97" s="3"/>
    </row>
    <row r="98" spans="1:8" x14ac:dyDescent="0.25">
      <c r="A98" s="9" t="s">
        <v>149</v>
      </c>
      <c r="B98" s="10">
        <f>IF('Dådata - Elektrisitet'!C95&lt;&gt;"",'Dådata - Elektrisitet'!D95,"")</f>
        <v>130.30000000000001</v>
      </c>
      <c r="C98" s="3"/>
      <c r="D98" s="65" cm="1">
        <f t="array" ref="D98">_xlfn.IFS(B98="","",B98&gt;0,B98/B97)</f>
        <v>0.98339622641509439</v>
      </c>
      <c r="E98" s="82"/>
      <c r="H98" s="3"/>
    </row>
    <row r="99" spans="1:8" x14ac:dyDescent="0.25">
      <c r="A99" s="9" t="s">
        <v>150</v>
      </c>
      <c r="B99" s="10">
        <f>IF('Dådata - Elektrisitet'!C96&lt;&gt;"",'Dådata - Elektrisitet'!D96,"")</f>
        <v>132.30000000000001</v>
      </c>
      <c r="C99" s="3"/>
      <c r="D99" s="65" cm="1">
        <f t="array" ref="D99">_xlfn.IFS(B99="","",B99&gt;0,B99/B98)</f>
        <v>1.0153491941673063</v>
      </c>
      <c r="E99" s="82"/>
      <c r="H99" s="3"/>
    </row>
    <row r="100" spans="1:8" x14ac:dyDescent="0.25">
      <c r="A100" s="9" t="s">
        <v>151</v>
      </c>
      <c r="B100" s="10">
        <f>IF('Dådata - Elektrisitet'!C97&lt;&gt;"",'Dådata - Elektrisitet'!D97,"")</f>
        <v>126.9</v>
      </c>
      <c r="C100" s="3">
        <f>AVERAGE(B89:B100)</f>
        <v>112.73333333333333</v>
      </c>
      <c r="D100" s="65" cm="1">
        <f t="array" ref="D100">_xlfn.IFS(B100="","",B100&gt;0,B100/B99)</f>
        <v>0.95918367346938771</v>
      </c>
      <c r="E100" s="82"/>
      <c r="H100" s="3"/>
    </row>
    <row r="101" spans="1:8" x14ac:dyDescent="0.25">
      <c r="A101" s="9" t="s">
        <v>152</v>
      </c>
      <c r="B101" s="10">
        <f>IF('Dådata - Elektrisitet'!C98&lt;&gt;"",'Dådata - Elektrisitet'!D98,"")</f>
        <v>114.2</v>
      </c>
      <c r="C101" s="3"/>
      <c r="D101" s="65" cm="1">
        <f t="array" ref="D101">_xlfn.IFS(B101="","",B101&gt;0,B101/B100)</f>
        <v>0.89992119779353819</v>
      </c>
      <c r="E101" s="82"/>
      <c r="H101" s="3"/>
    </row>
    <row r="102" spans="1:8" x14ac:dyDescent="0.25">
      <c r="A102" s="9" t="s">
        <v>153</v>
      </c>
      <c r="B102" s="10">
        <f>IF('Dådata - Elektrisitet'!C99&lt;&gt;"",'Dådata - Elektrisitet'!D99,"")</f>
        <v>107.6</v>
      </c>
      <c r="C102" s="3"/>
      <c r="D102" s="65" cm="1">
        <f t="array" ref="D102">_xlfn.IFS(B102="","",B102&gt;0,B102/B101)</f>
        <v>0.94220665499124334</v>
      </c>
      <c r="E102" s="82"/>
    </row>
    <row r="103" spans="1:8" x14ac:dyDescent="0.25">
      <c r="A103" s="9" t="s">
        <v>154</v>
      </c>
      <c r="B103" s="10">
        <f>IF('Dådata - Elektrisitet'!C100&lt;&gt;"",'Dådata - Elektrisitet'!D100,"")</f>
        <v>113.9</v>
      </c>
      <c r="C103" s="3"/>
      <c r="D103" s="65" cm="1">
        <f t="array" ref="D103">_xlfn.IFS(B103="","",B103&gt;0,B103/B102)</f>
        <v>1.0585501858736062</v>
      </c>
      <c r="E103" s="82"/>
    </row>
    <row r="104" spans="1:8" x14ac:dyDescent="0.25">
      <c r="A104" s="9" t="s">
        <v>155</v>
      </c>
      <c r="B104" s="10">
        <f>IF('Dådata - Elektrisitet'!C101&lt;&gt;"",'Dådata - Elektrisitet'!D101,"")</f>
        <v>119.7</v>
      </c>
      <c r="C104" s="3"/>
      <c r="D104" s="65" cm="1">
        <f t="array" ref="D104">_xlfn.IFS(B104="","",B104&gt;0,B104/B103)</f>
        <v>1.0509218612818261</v>
      </c>
      <c r="E104" s="82"/>
    </row>
    <row r="105" spans="1:8" x14ac:dyDescent="0.25">
      <c r="A105" s="9" t="s">
        <v>156</v>
      </c>
      <c r="B105" s="10">
        <f>IF('Dådata - Elektrisitet'!C102&lt;&gt;"",'Dådata - Elektrisitet'!D102,"")</f>
        <v>116.5</v>
      </c>
      <c r="C105" s="3"/>
      <c r="D105" s="65" cm="1">
        <f t="array" ref="D105">_xlfn.IFS(B105="","",B105&gt;0,B105/B104)</f>
        <v>0.97326649958228906</v>
      </c>
      <c r="E105" s="82"/>
    </row>
    <row r="106" spans="1:8" x14ac:dyDescent="0.25">
      <c r="A106" s="9" t="s">
        <v>157</v>
      </c>
      <c r="B106" s="10">
        <f>IF('Dådata - Elektrisitet'!C103&lt;&gt;"",'Dådata - Elektrisitet'!D103,"")</f>
        <v>114.3</v>
      </c>
      <c r="D106" s="65" cm="1">
        <f t="array" ref="D106">_xlfn.IFS(B106="","",B106&gt;0,B106/B105)</f>
        <v>0.98111587982832615</v>
      </c>
      <c r="E106" s="82"/>
    </row>
    <row r="107" spans="1:8" x14ac:dyDescent="0.25">
      <c r="A107" s="9" t="s">
        <v>158</v>
      </c>
      <c r="B107" s="10">
        <f>IF('Dådata - Elektrisitet'!C104&lt;&gt;"",'Dådata - Elektrisitet'!D104,"")</f>
        <v>99.5</v>
      </c>
      <c r="D107" s="65" cm="1">
        <f t="array" ref="D107">_xlfn.IFS(B107="","",B107&gt;0,B107/B106)</f>
        <v>0.87051618547681542</v>
      </c>
      <c r="E107" s="82"/>
    </row>
    <row r="108" spans="1:8" x14ac:dyDescent="0.25">
      <c r="A108" s="9" t="s">
        <v>159</v>
      </c>
      <c r="B108" s="10">
        <f>IF('Dådata - Elektrisitet'!C105&lt;&gt;"",'Dådata - Elektrisitet'!D105,"")</f>
        <v>88.7</v>
      </c>
      <c r="D108" s="65" cm="1">
        <f t="array" ref="D108">_xlfn.IFS(B108="","",B108&gt;0,B108/B107)</f>
        <v>0.89145728643216082</v>
      </c>
      <c r="E108" s="82"/>
    </row>
    <row r="109" spans="1:8" x14ac:dyDescent="0.25">
      <c r="A109" s="9" t="s">
        <v>160</v>
      </c>
      <c r="B109" s="10">
        <f>IF('Dådata - Elektrisitet'!C106&lt;&gt;"",'Dådata - Elektrisitet'!D106,"")</f>
        <v>74.400000000000006</v>
      </c>
      <c r="D109" s="65" cm="1">
        <f t="array" ref="D109">_xlfn.IFS(B109="","",B109&gt;0,B109/B108)</f>
        <v>0.83878241262683206</v>
      </c>
      <c r="E109" s="82"/>
    </row>
    <row r="110" spans="1:8" x14ac:dyDescent="0.25">
      <c r="A110" s="9" t="s">
        <v>161</v>
      </c>
      <c r="B110" s="10">
        <f>IF('Dådata - Elektrisitet'!C107&lt;&gt;"",'Dådata - Elektrisitet'!D107,"")</f>
        <v>88.1</v>
      </c>
      <c r="D110" s="65" cm="1">
        <f t="array" ref="D110">_xlfn.IFS(B110="","",B110&gt;0,B110/B109)</f>
        <v>1.1841397849462363</v>
      </c>
      <c r="E110" s="82"/>
    </row>
    <row r="111" spans="1:8" x14ac:dyDescent="0.25">
      <c r="A111" s="9" t="s">
        <v>162</v>
      </c>
      <c r="B111" s="10">
        <f>IF('Dådata - Elektrisitet'!C108&lt;&gt;"",'Dådata - Elektrisitet'!D108,"")</f>
        <v>109.8</v>
      </c>
      <c r="D111" s="65" cm="1">
        <f t="array" ref="D111">_xlfn.IFS(B111="","",B111&gt;0,B111/B110)</f>
        <v>1.246311010215664</v>
      </c>
      <c r="E111" s="82"/>
    </row>
    <row r="112" spans="1:8" x14ac:dyDescent="0.25">
      <c r="A112" s="9" t="s">
        <v>163</v>
      </c>
      <c r="B112" s="10">
        <f>IF('Dådata - Elektrisitet'!C109&lt;&gt;"",'Dådata - Elektrisitet'!D109,"")</f>
        <v>109.4</v>
      </c>
      <c r="C112" s="3">
        <f>AVERAGE(B101:B111)</f>
        <v>104.24545454545455</v>
      </c>
      <c r="D112" s="65" cm="1">
        <f t="array" ref="D112">_xlfn.IFS(B112="","",B112&gt;0,B112/B111)</f>
        <v>0.99635701275045541</v>
      </c>
      <c r="E112" s="82"/>
    </row>
    <row r="113" spans="1:5" x14ac:dyDescent="0.25">
      <c r="A113" s="9" t="s">
        <v>164</v>
      </c>
      <c r="B113" s="10">
        <f>IF('Dådata - Elektrisitet'!C110&lt;&gt;"",'Dådata - Elektrisitet'!D110,"")</f>
        <v>110.1</v>
      </c>
      <c r="D113" s="65" cm="1">
        <f t="array" ref="D113">_xlfn.IFS(B113="","",B113&gt;0,B113/B112)</f>
        <v>1.006398537477148</v>
      </c>
      <c r="E113" s="82"/>
    </row>
    <row r="114" spans="1:5" x14ac:dyDescent="0.25">
      <c r="A114" s="9" t="s">
        <v>165</v>
      </c>
      <c r="B114" s="10">
        <f>IF('Dådata - Elektrisitet'!C111&lt;&gt;"",'Dådata - Elektrisitet'!D111,"")</f>
        <v>104.4</v>
      </c>
      <c r="D114" s="65" cm="1">
        <f t="array" ref="D114">_xlfn.IFS(B114="","",B114&gt;0,B114/B113)</f>
        <v>0.94822888283378759</v>
      </c>
      <c r="E114" s="82"/>
    </row>
    <row r="115" spans="1:5" x14ac:dyDescent="0.25">
      <c r="A115" s="9" t="s">
        <v>166</v>
      </c>
      <c r="B115" s="10">
        <f>IF('Dådata - Elektrisitet'!C112&lt;&gt;"",'Dådata - Elektrisitet'!D112,"")</f>
        <v>106</v>
      </c>
      <c r="D115" s="65" cm="1">
        <f t="array" ref="D115">_xlfn.IFS(B115="","",B115&gt;0,B115/B114)</f>
        <v>1.0153256704980842</v>
      </c>
      <c r="E115" s="82"/>
    </row>
    <row r="116" spans="1:5" x14ac:dyDescent="0.25">
      <c r="A116" s="9" t="s">
        <v>167</v>
      </c>
      <c r="B116" s="10">
        <f>IF('Dådata - Elektrisitet'!C113&lt;&gt;"",'Dådata - Elektrisitet'!D113,"")</f>
        <v>105.2</v>
      </c>
      <c r="D116" s="65" cm="1">
        <f t="array" ref="D116">_xlfn.IFS(B116="","",B116&gt;0,B116/B115)</f>
        <v>0.99245283018867925</v>
      </c>
      <c r="E116" s="82"/>
    </row>
    <row r="117" spans="1:5" x14ac:dyDescent="0.25">
      <c r="A117" s="9" t="s">
        <v>168</v>
      </c>
      <c r="B117" s="10">
        <f>IF('Dådata - Elektrisitet'!C114&lt;&gt;"",'Dådata - Elektrisitet'!D114,"")</f>
        <v>88.7</v>
      </c>
      <c r="D117" s="65" cm="1">
        <f t="array" ref="D117">_xlfn.IFS(B117="","",B117&gt;0,B117/B116)</f>
        <v>0.84315589353612164</v>
      </c>
      <c r="E117" s="82"/>
    </row>
    <row r="118" spans="1:5" x14ac:dyDescent="0.25">
      <c r="A118" s="9" t="s">
        <v>169</v>
      </c>
      <c r="B118" s="10">
        <f>IF('Dådata - Elektrisitet'!C115&lt;&gt;"",'Dådata - Elektrisitet'!D115,"")</f>
        <v>89.6</v>
      </c>
      <c r="D118" s="65" cm="1">
        <f t="array" ref="D118">_xlfn.IFS(B118="","",B118&gt;0,B118/B117)</f>
        <v>1.0101465614430665</v>
      </c>
      <c r="E118" s="82"/>
    </row>
    <row r="119" spans="1:5" x14ac:dyDescent="0.25">
      <c r="A119" s="9" t="s">
        <v>170</v>
      </c>
      <c r="B119" s="10">
        <f>IF('Dådata - Elektrisitet'!C116&lt;&gt;"",'Dådata - Elektrisitet'!D116,"")</f>
        <v>84.1</v>
      </c>
      <c r="D119" s="65" cm="1">
        <f t="array" ref="D119">_xlfn.IFS(B119="","",B119&gt;0,B119/B118)</f>
        <v>0.9386160714285714</v>
      </c>
      <c r="E119" s="82"/>
    </row>
    <row r="120" spans="1:5" x14ac:dyDescent="0.25">
      <c r="A120" s="9" t="s">
        <v>171</v>
      </c>
      <c r="B120" s="10">
        <f>IF('Dådata - Elektrisitet'!C117&lt;&gt;"",'Dådata - Elektrisitet'!D117,"")</f>
        <v>76.2</v>
      </c>
      <c r="D120" s="65" cm="1">
        <f t="array" ref="D120">_xlfn.IFS(B120="","",B120&gt;0,B120/B119)</f>
        <v>0.90606420927467313</v>
      </c>
      <c r="E120" s="82"/>
    </row>
    <row r="121" spans="1:5" x14ac:dyDescent="0.25">
      <c r="A121" s="9" t="s">
        <v>172</v>
      </c>
      <c r="B121" s="10">
        <f>IF('Dådata - Elektrisitet'!C118&lt;&gt;"",'Dådata - Elektrisitet'!D118,"")</f>
        <v>80.099999999999994</v>
      </c>
      <c r="D121" s="65" cm="1">
        <f t="array" ref="D121">_xlfn.IFS(B121="","",B121&gt;0,B121/B120)</f>
        <v>1.0511811023622046</v>
      </c>
      <c r="E121" s="82"/>
    </row>
    <row r="122" spans="1:5" x14ac:dyDescent="0.25">
      <c r="A122" s="9" t="s">
        <v>173</v>
      </c>
      <c r="B122" s="10">
        <f>IF('Dådata - Elektrisitet'!C119&lt;&gt;"",'Dådata - Elektrisitet'!D119,"")</f>
        <v>92.3</v>
      </c>
      <c r="D122" s="65" cm="1">
        <f t="array" ref="D122">_xlfn.IFS(B122="","",B122&gt;0,B122/B121)</f>
        <v>1.1523096129837704</v>
      </c>
      <c r="E122" s="82"/>
    </row>
    <row r="123" spans="1:5" x14ac:dyDescent="0.25">
      <c r="A123" s="9" t="s">
        <v>174</v>
      </c>
      <c r="B123" s="10">
        <f>IF('Dådata - Elektrisitet'!C120&lt;&gt;"",'Dådata - Elektrisitet'!D120,"")</f>
        <v>98.3</v>
      </c>
      <c r="D123" s="65" cm="1">
        <f t="array" ref="D123">_xlfn.IFS(B123="","",B123&gt;0,B123/B122)</f>
        <v>1.0650054171180932</v>
      </c>
      <c r="E123" s="82"/>
    </row>
    <row r="124" spans="1:5" x14ac:dyDescent="0.25">
      <c r="A124" s="9" t="s">
        <v>175</v>
      </c>
      <c r="B124" s="10">
        <f>IF('Dådata - Elektrisitet'!C121&lt;&gt;"",'Dådata - Elektrisitet'!D121,"")</f>
        <v>97.5</v>
      </c>
      <c r="C124" s="3">
        <f>AVERAGE(B113:B124)</f>
        <v>94.375</v>
      </c>
      <c r="D124" s="65" cm="1">
        <f t="array" ref="D124">_xlfn.IFS(B124="","",B124&gt;0,B124/B123)</f>
        <v>0.99186164801627674</v>
      </c>
      <c r="E124" s="82"/>
    </row>
    <row r="125" spans="1:5" x14ac:dyDescent="0.25">
      <c r="A125" s="2" t="s">
        <v>334</v>
      </c>
      <c r="B125" s="10">
        <f>IF('Dådata - Elektrisitet'!C122&lt;&gt;"",'Dådata - Elektrisitet'!D122,"")</f>
        <v>99.3</v>
      </c>
      <c r="D125" s="65" cm="1">
        <f t="array" ref="D125">_xlfn.IFS(B125="","",B125&gt;0,B125/B124)</f>
        <v>1.0184615384615385</v>
      </c>
    </row>
    <row r="126" spans="1:5" x14ac:dyDescent="0.25">
      <c r="A126" s="2" t="s">
        <v>335</v>
      </c>
      <c r="B126" s="10">
        <f>IF('Dådata - Elektrisitet'!C123&lt;&gt;"",'Dådata - Elektrisitet'!D123,"")</f>
        <v>111.8</v>
      </c>
      <c r="D126" s="65" cm="1">
        <f t="array" ref="D126">_xlfn.IFS(B126="","",B126&gt;0,B126/B125)</f>
        <v>1.1258811681772407</v>
      </c>
    </row>
    <row r="127" spans="1:5" x14ac:dyDescent="0.25">
      <c r="A127" s="2" t="s">
        <v>336</v>
      </c>
      <c r="B127" s="10">
        <f>IF('Dådata - Elektrisitet'!C124&lt;&gt;"",'Dådata - Elektrisitet'!D124,"")</f>
        <v>92.9</v>
      </c>
      <c r="D127" s="65" cm="1">
        <f t="array" ref="D127">_xlfn.IFS(B127="","",B127&gt;0,B127/B126)</f>
        <v>0.83094812164579612</v>
      </c>
    </row>
    <row r="128" spans="1:5" x14ac:dyDescent="0.25">
      <c r="A128" s="2" t="s">
        <v>337</v>
      </c>
      <c r="B128" s="10">
        <f>IF('Dådata - Elektrisitet'!C125&lt;&gt;"",'Dådata - Elektrisitet'!D125,"")</f>
        <v>99.7</v>
      </c>
      <c r="D128" s="65" cm="1">
        <f t="array" ref="D128">_xlfn.IFS(B128="","",B128&gt;0,B128/B127)</f>
        <v>1.0731969860064585</v>
      </c>
    </row>
    <row r="129" spans="1:4" x14ac:dyDescent="0.25">
      <c r="A129" s="2" t="s">
        <v>338</v>
      </c>
      <c r="B129" s="10">
        <f>IF('Dådata - Elektrisitet'!C126&lt;&gt;"",'Dådata - Elektrisitet'!D126,"")</f>
        <v>103.6</v>
      </c>
      <c r="D129" s="65" cm="1">
        <f t="array" ref="D129">_xlfn.IFS(B129="","",B129&gt;0,B129/B128)</f>
        <v>1.0391173520561685</v>
      </c>
    </row>
    <row r="130" spans="1:4" x14ac:dyDescent="0.25">
      <c r="A130" s="2" t="s">
        <v>339</v>
      </c>
      <c r="B130" s="10">
        <f>IF('Dådata - Elektrisitet'!C127&lt;&gt;"",'Dådata - Elektrisitet'!D127,"")</f>
        <v>97.2</v>
      </c>
      <c r="D130" s="65" cm="1">
        <f t="array" ref="D130">_xlfn.IFS(B130="","",B130&gt;0,B130/B129)</f>
        <v>0.93822393822393835</v>
      </c>
    </row>
    <row r="131" spans="1:4" x14ac:dyDescent="0.25">
      <c r="A131" s="2" t="s">
        <v>340</v>
      </c>
      <c r="B131" s="10">
        <f>IF('Dådata - Elektrisitet'!C128&lt;&gt;"",'Dådata - Elektrisitet'!D128,"")</f>
        <v>95</v>
      </c>
      <c r="D131" s="65" cm="1">
        <f t="array" ref="D131">_xlfn.IFS(B131="","",B131&gt;0,B131/B130)</f>
        <v>0.97736625514403286</v>
      </c>
    </row>
    <row r="132" spans="1:4" x14ac:dyDescent="0.25">
      <c r="A132" s="2" t="s">
        <v>341</v>
      </c>
      <c r="B132" s="10">
        <f>IF('Dådata - Elektrisitet'!C129&lt;&gt;"",'Dådata - Elektrisitet'!D129,"")</f>
        <v>98.5</v>
      </c>
      <c r="D132" s="65" cm="1">
        <f t="array" ref="D132">_xlfn.IFS(B132="","",B132&gt;0,B132/B131)</f>
        <v>1.0368421052631578</v>
      </c>
    </row>
    <row r="133" spans="1:4" x14ac:dyDescent="0.25">
      <c r="A133" s="2" t="s">
        <v>342</v>
      </c>
      <c r="B133" s="10">
        <f>IF('Dådata - Elektrisitet'!C130&lt;&gt;"",'Dådata - Elektrisitet'!D130,"")</f>
        <v>101.8</v>
      </c>
      <c r="D133" s="65" cm="1">
        <f t="array" ref="D133">_xlfn.IFS(B133="","",B133&gt;0,B133/B132)</f>
        <v>1.0335025380710661</v>
      </c>
    </row>
    <row r="134" spans="1:4" x14ac:dyDescent="0.25">
      <c r="A134" s="2" t="s">
        <v>343</v>
      </c>
      <c r="B134" s="10">
        <f>IF('Dådata - Elektrisitet'!C131&lt;&gt;"",'Dådata - Elektrisitet'!D131,"")</f>
        <v>93.3</v>
      </c>
      <c r="D134" s="65" cm="1">
        <f t="array" ref="D134">_xlfn.IFS(B134="","",B134&gt;0,B134/B133)</f>
        <v>0.91650294695481338</v>
      </c>
    </row>
    <row r="135" spans="1:4" x14ac:dyDescent="0.25">
      <c r="A135" s="2" t="s">
        <v>344</v>
      </c>
      <c r="B135" s="10">
        <f>IF('Dådata - Elektrisitet'!C132&lt;&gt;"",'Dådata - Elektrisitet'!D132,"")</f>
        <v>103.5</v>
      </c>
      <c r="D135" s="65" cm="1">
        <f t="array" ref="D135">_xlfn.IFS(B135="","",B135&gt;0,B135/B134)</f>
        <v>1.1093247588424437</v>
      </c>
    </row>
    <row r="136" spans="1:4" x14ac:dyDescent="0.25">
      <c r="A136" s="2" t="s">
        <v>345</v>
      </c>
      <c r="B136" s="10">
        <f>IF('Dådata - Elektrisitet'!C133&lt;&gt;"",'Dådata - Elektrisitet'!D133,"")</f>
        <v>103.3</v>
      </c>
      <c r="D136" s="65" cm="1">
        <f t="array" ref="D136">_xlfn.IFS(B136="","",B136&gt;0,B136/B135)</f>
        <v>0.99806763285024147</v>
      </c>
    </row>
    <row r="137" spans="1:4" x14ac:dyDescent="0.25">
      <c r="A137" s="2" t="s">
        <v>346</v>
      </c>
      <c r="B137" s="10">
        <f>IF('Dådata - Elektrisitet'!C134&lt;&gt;"",'Dådata - Elektrisitet'!D134,"")</f>
        <v>108.6</v>
      </c>
      <c r="D137" s="65" cm="1">
        <f t="array" ref="D137">_xlfn.IFS(B137="","",B137&gt;0,B137/B136)</f>
        <v>1.0513068731848982</v>
      </c>
    </row>
    <row r="138" spans="1:4" x14ac:dyDescent="0.25">
      <c r="A138" s="2" t="s">
        <v>347</v>
      </c>
      <c r="B138" s="10">
        <f>IF('Dådata - Elektrisitet'!C135&lt;&gt;"",'Dådata - Elektrisitet'!D135,"")</f>
        <v>109.8</v>
      </c>
      <c r="D138" s="65" cm="1">
        <f t="array" ref="D138">_xlfn.IFS(B138="","",B138&gt;0,B138/B137)</f>
        <v>1.011049723756906</v>
      </c>
    </row>
    <row r="139" spans="1:4" x14ac:dyDescent="0.25">
      <c r="A139" s="2" t="s">
        <v>348</v>
      </c>
      <c r="B139" s="10">
        <f>IF('Dådata - Elektrisitet'!C136&lt;&gt;"",'Dådata - Elektrisitet'!D136,"")</f>
        <v>103.2</v>
      </c>
      <c r="D139" s="65" cm="1">
        <f t="array" ref="D139">_xlfn.IFS(B139="","",B139&gt;0,B139/B138)</f>
        <v>0.93989071038251371</v>
      </c>
    </row>
    <row r="140" spans="1:4" x14ac:dyDescent="0.25">
      <c r="A140" s="2" t="s">
        <v>349</v>
      </c>
      <c r="B140" s="10">
        <f>IF('Dådata - Elektrisitet'!C137&lt;&gt;"",'Dådata - Elektrisitet'!D137,"")</f>
        <v>102.3</v>
      </c>
      <c r="D140" s="65" cm="1">
        <f t="array" ref="D140">_xlfn.IFS(B140="","",B140&gt;0,B140/B139)</f>
        <v>0.99127906976744184</v>
      </c>
    </row>
    <row r="141" spans="1:4" x14ac:dyDescent="0.25">
      <c r="A141" s="2" t="s">
        <v>350</v>
      </c>
      <c r="B141" s="10">
        <f>IF('Dådata - Elektrisitet'!C138&lt;&gt;"",'Dådata - Elektrisitet'!D138,"")</f>
        <v>101.3</v>
      </c>
      <c r="D141" s="65" cm="1">
        <f t="array" ref="D141">_xlfn.IFS(B141="","",B141&gt;0,B141/B140)</f>
        <v>0.99022482893450636</v>
      </c>
    </row>
    <row r="142" spans="1:4" x14ac:dyDescent="0.25">
      <c r="A142" s="2" t="s">
        <v>351</v>
      </c>
      <c r="B142" s="10">
        <f>IF('Dådata - Elektrisitet'!C139&lt;&gt;"",'Dådata - Elektrisitet'!D139,"")</f>
        <v>97.7</v>
      </c>
      <c r="D142" s="65" cm="1">
        <f t="array" ref="D142">_xlfn.IFS(B142="","",B142&gt;0,B142/B141)</f>
        <v>0.96446199407699906</v>
      </c>
    </row>
    <row r="143" spans="1:4" x14ac:dyDescent="0.25">
      <c r="A143" s="2" t="s">
        <v>352</v>
      </c>
      <c r="B143" s="10">
        <f>IF('Dådata - Elektrisitet'!C140&lt;&gt;"",'Dådata - Elektrisitet'!D140,"")</f>
        <v>104.8</v>
      </c>
      <c r="D143" s="65" cm="1">
        <f t="array" ref="D143">_xlfn.IFS(B143="","",B143&gt;0,B143/B142)</f>
        <v>1.0726714431934492</v>
      </c>
    </row>
    <row r="144" spans="1:4" x14ac:dyDescent="0.25">
      <c r="A144" s="2" t="s">
        <v>353</v>
      </c>
      <c r="B144" s="10" t="str">
        <f>IF('Dådata - Elektrisitet'!C141&lt;&gt;"",'Dådata - Elektrisitet'!D141,"")</f>
        <v/>
      </c>
      <c r="D144" s="65" t="str" cm="1">
        <f t="array" ref="D144">_xlfn.IFS(B144="","",B144&gt;0,B144/B143)</f>
        <v/>
      </c>
    </row>
    <row r="145" spans="1:4" x14ac:dyDescent="0.25">
      <c r="A145" s="2" t="s">
        <v>354</v>
      </c>
      <c r="B145" s="10" t="str">
        <f>IF('Dådata - Elektrisitet'!C142&lt;&gt;"",'Dådata - Elektrisitet'!D142,"")</f>
        <v/>
      </c>
      <c r="D145" s="65" t="str" cm="1">
        <f t="array" ref="D145">_xlfn.IFS(B145="","",B145&gt;0,B145/B144)</f>
        <v/>
      </c>
    </row>
    <row r="146" spans="1:4" x14ac:dyDescent="0.25">
      <c r="A146" s="2" t="s">
        <v>355</v>
      </c>
      <c r="B146" s="10" t="str">
        <f>IF('Dådata - Elektrisitet'!C143&lt;&gt;"",'Dådata - Elektrisitet'!D143,"")</f>
        <v/>
      </c>
      <c r="D146" s="65" t="str" cm="1">
        <f t="array" ref="D146">_xlfn.IFS(B146="","",B146&gt;0,B146/B145)</f>
        <v/>
      </c>
    </row>
    <row r="147" spans="1:4" x14ac:dyDescent="0.25">
      <c r="A147" s="2" t="s">
        <v>356</v>
      </c>
      <c r="B147" s="10" t="str">
        <f>IF('Dådata - Elektrisitet'!C144&lt;&gt;"",'Dådata - Elektrisitet'!D144,"")</f>
        <v/>
      </c>
      <c r="D147" s="65" t="str" cm="1">
        <f t="array" ref="D147">_xlfn.IFS(B147="","",B147&gt;0,B147/B146)</f>
        <v/>
      </c>
    </row>
    <row r="148" spans="1:4" x14ac:dyDescent="0.25">
      <c r="A148" s="2" t="s">
        <v>357</v>
      </c>
      <c r="B148" s="10" t="str">
        <f>IF('Dådata - Elektrisitet'!C145&lt;&gt;"",'Dådata - Elektrisitet'!D145,"")</f>
        <v/>
      </c>
      <c r="D148" s="65" t="str" cm="1">
        <f t="array" ref="D148">_xlfn.IFS(B148="","",B148&gt;0,B148/B147)</f>
        <v/>
      </c>
    </row>
  </sheetData>
  <mergeCells count="1">
    <mergeCell ref="H12:J12"/>
  </mergeCells>
  <phoneticPr fontId="20" type="noConversion"/>
  <hyperlinks>
    <hyperlink ref="A2" r:id="rId1" xr:uid="{C1C97E03-FBA2-4ED5-A596-C497F018D85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DCEC5-5843-4747-83DD-49FA70BB2BD2}">
  <sheetPr>
    <tabColor rgb="FF00B0F0"/>
  </sheetPr>
  <dimension ref="A1:R152"/>
  <sheetViews>
    <sheetView workbookViewId="0">
      <selection activeCell="B9" sqref="B9:B152"/>
    </sheetView>
  </sheetViews>
  <sheetFormatPr baseColWidth="10" defaultColWidth="11.42578125" defaultRowHeight="15" x14ac:dyDescent="0.25"/>
  <cols>
    <col min="7" max="7" width="29.28515625" customWidth="1"/>
    <col min="8" max="8" width="8.85546875" customWidth="1"/>
    <col min="9" max="18" width="6.5703125" customWidth="1"/>
  </cols>
  <sheetData>
    <row r="1" spans="1:18" ht="18.75" x14ac:dyDescent="0.3">
      <c r="A1" s="8" t="s">
        <v>176</v>
      </c>
      <c r="B1" s="7"/>
      <c r="C1" s="7"/>
      <c r="D1" s="7"/>
      <c r="E1" s="7"/>
      <c r="F1" s="7"/>
    </row>
    <row r="2" spans="1:18" x14ac:dyDescent="0.25">
      <c r="A2" s="6" t="s">
        <v>177</v>
      </c>
    </row>
    <row r="3" spans="1:18" x14ac:dyDescent="0.25">
      <c r="A3" s="6"/>
    </row>
    <row r="4" spans="1:18" ht="15.75" thickBot="1" x14ac:dyDescent="0.3">
      <c r="A4" s="6"/>
      <c r="G4" s="36" t="s">
        <v>4</v>
      </c>
      <c r="H4" s="35">
        <v>2015</v>
      </c>
      <c r="I4" s="35">
        <v>2016</v>
      </c>
      <c r="J4" s="35">
        <v>2017</v>
      </c>
      <c r="K4" s="35">
        <v>2018</v>
      </c>
      <c r="L4" s="35">
        <v>2019</v>
      </c>
      <c r="M4" s="35">
        <v>2020</v>
      </c>
      <c r="N4" s="35">
        <v>2021</v>
      </c>
      <c r="O4" s="35">
        <v>2022</v>
      </c>
      <c r="P4" s="35">
        <v>2023</v>
      </c>
      <c r="Q4" s="35">
        <v>2024</v>
      </c>
      <c r="R4" s="35">
        <v>2025</v>
      </c>
    </row>
    <row r="5" spans="1:18" ht="30" x14ac:dyDescent="0.25">
      <c r="A5" s="6"/>
      <c r="G5" s="47" t="s">
        <v>205</v>
      </c>
      <c r="H5">
        <v>100.00000000000001</v>
      </c>
      <c r="I5">
        <v>103.20833333333333</v>
      </c>
      <c r="J5">
        <v>105.21666666666668</v>
      </c>
      <c r="K5">
        <v>107.42500000000001</v>
      </c>
      <c r="L5">
        <v>110.29166666666664</v>
      </c>
      <c r="M5">
        <v>113.72500000000001</v>
      </c>
      <c r="N5">
        <v>117.22500000000001</v>
      </c>
      <c r="O5">
        <v>122.90833333333332</v>
      </c>
      <c r="P5" s="3">
        <f>C116</f>
        <v>90.309090909090912</v>
      </c>
      <c r="Q5" s="3">
        <f>C128</f>
        <v>95.833333333333329</v>
      </c>
    </row>
    <row r="6" spans="1:18" ht="15.75" thickBot="1" x14ac:dyDescent="0.3">
      <c r="A6" s="6"/>
      <c r="G6" s="41" t="s">
        <v>15</v>
      </c>
      <c r="H6" s="22"/>
      <c r="I6" s="22">
        <f>I5/H5</f>
        <v>1.0320833333333332</v>
      </c>
      <c r="J6" s="22">
        <f t="shared" ref="J6:O6" si="0">J5/I5</f>
        <v>1.019459023011708</v>
      </c>
      <c r="K6" s="22">
        <f t="shared" si="0"/>
        <v>1.0209884365594804</v>
      </c>
      <c r="L6" s="22">
        <f t="shared" si="0"/>
        <v>1.0266852843068803</v>
      </c>
      <c r="M6" s="22">
        <f t="shared" si="0"/>
        <v>1.0311295806573482</v>
      </c>
      <c r="N6" s="22">
        <f t="shared" si="0"/>
        <v>1.0307759947241153</v>
      </c>
      <c r="O6" s="22">
        <f t="shared" si="0"/>
        <v>1.0484822634534725</v>
      </c>
      <c r="P6" s="22">
        <f>P5/O5</f>
        <v>0.73476784250396032</v>
      </c>
      <c r="Q6" s="22">
        <f>Q5/P5</f>
        <v>1.0611703912489094</v>
      </c>
      <c r="R6" s="22"/>
    </row>
    <row r="7" spans="1:18" x14ac:dyDescent="0.25">
      <c r="A7" s="7"/>
      <c r="B7" s="9" t="s">
        <v>206</v>
      </c>
      <c r="C7" s="9"/>
      <c r="D7" s="9"/>
      <c r="E7" s="9"/>
      <c r="F7" s="9"/>
      <c r="G7" s="3"/>
    </row>
    <row r="8" spans="1:18" x14ac:dyDescent="0.25">
      <c r="A8" s="7" t="s">
        <v>10</v>
      </c>
      <c r="B8" s="9" t="s">
        <v>179</v>
      </c>
      <c r="C8" s="9"/>
      <c r="D8" s="9" t="s">
        <v>8</v>
      </c>
      <c r="E8" s="9"/>
      <c r="F8" s="9"/>
    </row>
    <row r="9" spans="1:18" x14ac:dyDescent="0.25">
      <c r="A9" s="9" t="s">
        <v>14</v>
      </c>
      <c r="B9" s="10">
        <f>IF('Rådata - Reparasjon og vedlikeh'!C2&lt;&gt;"",'Rådata - Reparasjon og vedlikeh'!D2,"")</f>
        <v>67.099999999999994</v>
      </c>
      <c r="D9" s="65">
        <f>B9/B9</f>
        <v>1</v>
      </c>
      <c r="E9" s="82"/>
    </row>
    <row r="10" spans="1:18" x14ac:dyDescent="0.25">
      <c r="A10" s="9" t="s">
        <v>17</v>
      </c>
      <c r="B10" s="10">
        <f>IF('Rådata - Reparasjon og vedlikeh'!C3&lt;&gt;"",'Rådata - Reparasjon og vedlikeh'!D3,"")</f>
        <v>67.099999999999994</v>
      </c>
      <c r="D10" s="65" cm="1">
        <f t="array" ref="D10">_xlfn.IFS(B10="","",B10&gt;0,B10/B9)</f>
        <v>1</v>
      </c>
      <c r="E10" s="82"/>
      <c r="G10" s="219" t="s">
        <v>22</v>
      </c>
      <c r="H10" s="219"/>
      <c r="I10" s="219"/>
    </row>
    <row r="11" spans="1:18" x14ac:dyDescent="0.25">
      <c r="A11" s="9" t="s">
        <v>19</v>
      </c>
      <c r="B11" s="10">
        <f>IF('Rådata - Reparasjon og vedlikeh'!C4&lt;&gt;"",'Rådata - Reparasjon og vedlikeh'!D4,"")</f>
        <v>67.400000000000006</v>
      </c>
      <c r="D11" s="65" cm="1">
        <f t="array" ref="D11">_xlfn.IFS(B11="","",B11&gt;0,B11/B10)</f>
        <v>1.0044709388971687</v>
      </c>
      <c r="E11" s="82"/>
      <c r="G11" s="220" t="s">
        <v>28</v>
      </c>
      <c r="H11" s="220"/>
      <c r="I11" s="220"/>
      <c r="J11" s="3" t="s">
        <v>29</v>
      </c>
    </row>
    <row r="12" spans="1:18" x14ac:dyDescent="0.25">
      <c r="A12" s="9" t="s">
        <v>21</v>
      </c>
      <c r="B12" s="10">
        <f>IF('Rådata - Reparasjon og vedlikeh'!C5&lt;&gt;"",'Rådata - Reparasjon og vedlikeh'!D5,"")</f>
        <v>67.5</v>
      </c>
      <c r="D12" s="65" cm="1">
        <f t="array" ref="D12">_xlfn.IFS(B12="","",B12&gt;0,B12/B11)</f>
        <v>1.0014836795252224</v>
      </c>
      <c r="E12" s="82"/>
      <c r="G12" s="220" t="s">
        <v>374</v>
      </c>
      <c r="H12" s="220"/>
      <c r="I12" s="220"/>
      <c r="J12" s="48">
        <f>EXP(LN(1+(B135/B9-1))/((COUNT(B9:B135))-1))-1</f>
        <v>3.1795332518591568E-3</v>
      </c>
      <c r="K12" s="52"/>
    </row>
    <row r="13" spans="1:18" x14ac:dyDescent="0.25">
      <c r="A13" s="9" t="s">
        <v>24</v>
      </c>
      <c r="B13" s="10">
        <f>IF('Rådata - Reparasjon og vedlikeh'!C6&lt;&gt;"",'Rådata - Reparasjon og vedlikeh'!D6,"")</f>
        <v>67.8</v>
      </c>
      <c r="D13" s="65" cm="1">
        <f t="array" ref="D13">_xlfn.IFS(B13="","",B13&gt;0,B13/B12)</f>
        <v>1.0044444444444445</v>
      </c>
      <c r="E13" s="82"/>
      <c r="G13" s="3"/>
      <c r="H13" s="3"/>
      <c r="I13" s="3"/>
    </row>
    <row r="14" spans="1:18" x14ac:dyDescent="0.25">
      <c r="A14" s="9" t="s">
        <v>27</v>
      </c>
      <c r="B14" s="10">
        <f>IF('Rådata - Reparasjon og vedlikeh'!C7&lt;&gt;"",'Rådata - Reparasjon og vedlikeh'!D7,"")</f>
        <v>68</v>
      </c>
      <c r="D14" s="65" cm="1">
        <f t="array" ref="D14">_xlfn.IFS(B14="","",B14&gt;0,B14/B13)</f>
        <v>1.0029498525073748</v>
      </c>
      <c r="E14" s="82"/>
      <c r="G14" s="3"/>
      <c r="H14" s="3"/>
      <c r="I14" s="3"/>
    </row>
    <row r="15" spans="1:18" x14ac:dyDescent="0.25">
      <c r="A15" s="9" t="s">
        <v>31</v>
      </c>
      <c r="B15" s="10">
        <f>IF('Rådata - Reparasjon og vedlikeh'!C8&lt;&gt;"",'Rådata - Reparasjon og vedlikeh'!D8,"")</f>
        <v>68.2</v>
      </c>
      <c r="D15" s="65" cm="1">
        <f t="array" ref="D15">_xlfn.IFS(B15="","",B15&gt;0,B15/B14)</f>
        <v>1.0029411764705882</v>
      </c>
      <c r="E15" s="82"/>
      <c r="G15" s="3"/>
      <c r="H15" s="3"/>
      <c r="I15" s="3"/>
    </row>
    <row r="16" spans="1:18" x14ac:dyDescent="0.25">
      <c r="A16" s="9" t="s">
        <v>34</v>
      </c>
      <c r="B16" s="10">
        <f>IF('Rådata - Reparasjon og vedlikeh'!C9&lt;&gt;"",'Rådata - Reparasjon og vedlikeh'!D9,"")</f>
        <v>68.5</v>
      </c>
      <c r="D16" s="65" cm="1">
        <f t="array" ref="D16">_xlfn.IFS(B16="","",B16&gt;0,B16/B15)</f>
        <v>1.0043988269794721</v>
      </c>
      <c r="E16" s="82"/>
      <c r="G16" s="3"/>
      <c r="H16" s="3"/>
      <c r="I16" s="3"/>
    </row>
    <row r="17" spans="1:9" x14ac:dyDescent="0.25">
      <c r="A17" s="9" t="s">
        <v>37</v>
      </c>
      <c r="B17" s="10">
        <f>IF('Rådata - Reparasjon og vedlikeh'!C10&lt;&gt;"",'Rådata - Reparasjon og vedlikeh'!D10,"")</f>
        <v>68.400000000000006</v>
      </c>
      <c r="D17" s="65" cm="1">
        <f t="array" ref="D17">_xlfn.IFS(B17="","",B17&gt;0,B17/B16)</f>
        <v>0.99854014598540153</v>
      </c>
      <c r="E17" s="82"/>
      <c r="G17" s="3"/>
      <c r="H17" s="3"/>
      <c r="I17" s="3"/>
    </row>
    <row r="18" spans="1:9" x14ac:dyDescent="0.25">
      <c r="A18" s="9" t="s">
        <v>39</v>
      </c>
      <c r="B18" s="10">
        <f>IF('Rådata - Reparasjon og vedlikeh'!C11&lt;&gt;"",'Rådata - Reparasjon og vedlikeh'!D11,"")</f>
        <v>68.8</v>
      </c>
      <c r="D18" s="65" cm="1">
        <f t="array" ref="D18">_xlfn.IFS(B18="","",B18&gt;0,B18/B17)</f>
        <v>1.0058479532163742</v>
      </c>
      <c r="E18" s="82"/>
      <c r="G18" s="3"/>
      <c r="H18" s="3"/>
      <c r="I18" s="3"/>
    </row>
    <row r="19" spans="1:9" x14ac:dyDescent="0.25">
      <c r="A19" s="9" t="s">
        <v>41</v>
      </c>
      <c r="B19" s="10">
        <f>IF('Rådata - Reparasjon og vedlikeh'!C12&lt;&gt;"",'Rådata - Reparasjon og vedlikeh'!D12,"")</f>
        <v>69</v>
      </c>
      <c r="D19" s="65" cm="1">
        <f t="array" ref="D19">_xlfn.IFS(B19="","",B19&gt;0,B19/B18)</f>
        <v>1.0029069767441861</v>
      </c>
      <c r="E19" s="82"/>
      <c r="G19" s="3"/>
      <c r="H19" s="3"/>
      <c r="I19" s="3"/>
    </row>
    <row r="20" spans="1:9" x14ac:dyDescent="0.25">
      <c r="A20" s="9" t="s">
        <v>43</v>
      </c>
      <c r="B20" s="10">
        <f>IF('Rådata - Reparasjon og vedlikeh'!C13&lt;&gt;"",'Rådata - Reparasjon og vedlikeh'!D13,"")</f>
        <v>69</v>
      </c>
      <c r="C20" s="3">
        <f>AVERAGE(B9:B20)</f>
        <v>68.066666666666663</v>
      </c>
      <c r="D20" s="65" cm="1">
        <f t="array" ref="D20">_xlfn.IFS(B20="","",B20&gt;0,B20/B19)</f>
        <v>1</v>
      </c>
      <c r="E20" s="82"/>
      <c r="F20" s="3"/>
      <c r="G20" s="3"/>
      <c r="H20" s="3"/>
      <c r="I20" s="3"/>
    </row>
    <row r="21" spans="1:9" x14ac:dyDescent="0.25">
      <c r="A21" s="9" t="s">
        <v>45</v>
      </c>
      <c r="B21" s="10">
        <f>IF('Rådata - Reparasjon og vedlikeh'!C14&lt;&gt;"",'Rådata - Reparasjon og vedlikeh'!D14,"")</f>
        <v>69.400000000000006</v>
      </c>
      <c r="C21" s="3"/>
      <c r="D21" s="65" cm="1">
        <f t="array" ref="D21">_xlfn.IFS(B21="","",B21&gt;0,B21/B20)</f>
        <v>1.0057971014492755</v>
      </c>
      <c r="E21" s="82"/>
      <c r="F21" s="3"/>
      <c r="G21" s="3"/>
      <c r="H21" s="3"/>
      <c r="I21" s="3"/>
    </row>
    <row r="22" spans="1:9" x14ac:dyDescent="0.25">
      <c r="A22" s="9" t="s">
        <v>47</v>
      </c>
      <c r="B22" s="10">
        <f>IF('Rådata - Reparasjon og vedlikeh'!C15&lt;&gt;"",'Rådata - Reparasjon og vedlikeh'!D15,"")</f>
        <v>69.599999999999994</v>
      </c>
      <c r="C22" s="3"/>
      <c r="D22" s="65" cm="1">
        <f t="array" ref="D22">_xlfn.IFS(B22="","",B22&gt;0,B22/B21)</f>
        <v>1.0028818443804033</v>
      </c>
      <c r="E22" s="82"/>
      <c r="F22" s="3"/>
      <c r="G22" s="3"/>
      <c r="H22" s="3"/>
    </row>
    <row r="23" spans="1:9" x14ac:dyDescent="0.25">
      <c r="A23" s="9" t="s">
        <v>49</v>
      </c>
      <c r="B23" s="10">
        <f>IF('Rådata - Reparasjon og vedlikeh'!C16&lt;&gt;"",'Rådata - Reparasjon og vedlikeh'!D16,"")</f>
        <v>69.900000000000006</v>
      </c>
      <c r="C23" s="3"/>
      <c r="D23" s="65" cm="1">
        <f t="array" ref="D23">_xlfn.IFS(B23="","",B23&gt;0,B23/B22)</f>
        <v>1.0043103448275863</v>
      </c>
      <c r="E23" s="82"/>
      <c r="F23" s="3"/>
      <c r="G23" s="3"/>
    </row>
    <row r="24" spans="1:9" x14ac:dyDescent="0.25">
      <c r="A24" s="9" t="s">
        <v>51</v>
      </c>
      <c r="B24" s="10">
        <f>IF('Rådata - Reparasjon og vedlikeh'!C17&lt;&gt;"",'Rådata - Reparasjon og vedlikeh'!D17,"")</f>
        <v>70</v>
      </c>
      <c r="C24" s="3"/>
      <c r="D24" s="65" cm="1">
        <f t="array" ref="D24">_xlfn.IFS(B24="","",B24&gt;0,B24/B23)</f>
        <v>1.0014306151645207</v>
      </c>
      <c r="E24" s="82"/>
      <c r="F24" s="3"/>
    </row>
    <row r="25" spans="1:9" x14ac:dyDescent="0.25">
      <c r="A25" s="9" t="s">
        <v>53</v>
      </c>
      <c r="B25" s="10">
        <f>IF('Rådata - Reparasjon og vedlikeh'!C18&lt;&gt;"",'Rådata - Reparasjon og vedlikeh'!D18,"")</f>
        <v>70</v>
      </c>
      <c r="C25" s="3"/>
      <c r="D25" s="65" cm="1">
        <f t="array" ref="D25">_xlfn.IFS(B25="","",B25&gt;0,B25/B24)</f>
        <v>1</v>
      </c>
      <c r="E25" s="82"/>
      <c r="F25" s="3"/>
      <c r="G25" s="3"/>
    </row>
    <row r="26" spans="1:9" x14ac:dyDescent="0.25">
      <c r="A26" s="9" t="s">
        <v>55</v>
      </c>
      <c r="B26" s="10">
        <f>IF('Rådata - Reparasjon og vedlikeh'!C19&lt;&gt;"",'Rådata - Reparasjon og vedlikeh'!D19,"")</f>
        <v>70</v>
      </c>
      <c r="C26" s="3"/>
      <c r="D26" s="65" cm="1">
        <f t="array" ref="D26">_xlfn.IFS(B26="","",B26&gt;0,B26/B25)</f>
        <v>1</v>
      </c>
      <c r="E26" s="82"/>
      <c r="F26" s="3"/>
      <c r="G26" s="3"/>
    </row>
    <row r="27" spans="1:9" x14ac:dyDescent="0.25">
      <c r="A27" s="9" t="s">
        <v>57</v>
      </c>
      <c r="B27" s="10">
        <f>IF('Rådata - Reparasjon og vedlikeh'!C20&lt;&gt;"",'Rådata - Reparasjon og vedlikeh'!D20,"")</f>
        <v>70.2</v>
      </c>
      <c r="C27" s="3"/>
      <c r="D27" s="65" cm="1">
        <f t="array" ref="D27">_xlfn.IFS(B27="","",B27&gt;0,B27/B26)</f>
        <v>1.0028571428571429</v>
      </c>
      <c r="E27" s="82"/>
      <c r="F27" s="3"/>
    </row>
    <row r="28" spans="1:9" x14ac:dyDescent="0.25">
      <c r="A28" s="9" t="s">
        <v>59</v>
      </c>
      <c r="B28" s="10">
        <f>IF('Rådata - Reparasjon og vedlikeh'!C21&lt;&gt;"",'Rådata - Reparasjon og vedlikeh'!D21,"")</f>
        <v>70.2</v>
      </c>
      <c r="C28" s="3"/>
      <c r="D28" s="65" cm="1">
        <f t="array" ref="D28">_xlfn.IFS(B28="","",B28&gt;0,B28/B27)</f>
        <v>1</v>
      </c>
      <c r="E28" s="82"/>
      <c r="F28" s="3"/>
      <c r="G28" s="3"/>
      <c r="H28" s="48"/>
      <c r="I28" s="45"/>
    </row>
    <row r="29" spans="1:9" x14ac:dyDescent="0.25">
      <c r="A29" s="9" t="s">
        <v>61</v>
      </c>
      <c r="B29" s="10">
        <f>IF('Rådata - Reparasjon og vedlikeh'!C22&lt;&gt;"",'Rådata - Reparasjon og vedlikeh'!D22,"")</f>
        <v>70.900000000000006</v>
      </c>
      <c r="C29" s="3"/>
      <c r="D29" s="65" cm="1">
        <f t="array" ref="D29">_xlfn.IFS(B29="","",B29&gt;0,B29/B28)</f>
        <v>1.0099715099715101</v>
      </c>
      <c r="E29" s="82"/>
      <c r="F29" s="3"/>
      <c r="G29" s="3"/>
    </row>
    <row r="30" spans="1:9" x14ac:dyDescent="0.25">
      <c r="A30" s="9" t="s">
        <v>63</v>
      </c>
      <c r="B30" s="10">
        <f>IF('Rådata - Reparasjon og vedlikeh'!C23&lt;&gt;"",'Rådata - Reparasjon og vedlikeh'!D23,"")</f>
        <v>71.3</v>
      </c>
      <c r="C30" s="3"/>
      <c r="D30" s="65" cm="1">
        <f t="array" ref="D30">_xlfn.IFS(B30="","",B30&gt;0,B30/B29)</f>
        <v>1.0056417489421718</v>
      </c>
      <c r="E30" s="82"/>
      <c r="F30" s="3"/>
    </row>
    <row r="31" spans="1:9" x14ac:dyDescent="0.25">
      <c r="A31" s="9" t="s">
        <v>65</v>
      </c>
      <c r="B31" s="10">
        <f>IF('Rådata - Reparasjon og vedlikeh'!C24&lt;&gt;"",'Rådata - Reparasjon og vedlikeh'!D24,"")</f>
        <v>70.7</v>
      </c>
      <c r="C31" s="3"/>
      <c r="D31" s="65" cm="1">
        <f t="array" ref="D31">_xlfn.IFS(B31="","",B31&gt;0,B31/B30)</f>
        <v>0.99158485273492292</v>
      </c>
      <c r="E31" s="82"/>
      <c r="F31" s="3"/>
    </row>
    <row r="32" spans="1:9" x14ac:dyDescent="0.25">
      <c r="A32" s="9" t="s">
        <v>67</v>
      </c>
      <c r="B32" s="10">
        <f>IF('Rådata - Reparasjon og vedlikeh'!C25&lt;&gt;"",'Rådata - Reparasjon og vedlikeh'!D25,"")</f>
        <v>70.900000000000006</v>
      </c>
      <c r="C32" s="3">
        <f>AVERAGE(B21:B32)</f>
        <v>70.258333333333326</v>
      </c>
      <c r="D32" s="65" cm="1">
        <f t="array" ref="D32">_xlfn.IFS(B32="","",B32&gt;0,B32/B31)</f>
        <v>1.0028288543140029</v>
      </c>
      <c r="E32" s="82"/>
      <c r="F32" s="3"/>
    </row>
    <row r="33" spans="1:6" x14ac:dyDescent="0.25">
      <c r="A33" s="9" t="s">
        <v>69</v>
      </c>
      <c r="B33" s="10">
        <f>IF('Rådata - Reparasjon og vedlikeh'!C26&lt;&gt;"",'Rådata - Reparasjon og vedlikeh'!D26,"")</f>
        <v>70.7</v>
      </c>
      <c r="C33" s="3"/>
      <c r="D33" s="65" cm="1">
        <f t="array" ref="D33">_xlfn.IFS(B33="","",B33&gt;0,B33/B32)</f>
        <v>0.99717912552891397</v>
      </c>
      <c r="E33" s="82"/>
      <c r="F33" s="3"/>
    </row>
    <row r="34" spans="1:6" x14ac:dyDescent="0.25">
      <c r="A34" s="9" t="s">
        <v>71</v>
      </c>
      <c r="B34" s="10">
        <f>IF('Rådata - Reparasjon og vedlikeh'!C27&lt;&gt;"",'Rådata - Reparasjon og vedlikeh'!D27,"")</f>
        <v>71.2</v>
      </c>
      <c r="C34" s="3"/>
      <c r="D34" s="65" cm="1">
        <f t="array" ref="D34">_xlfn.IFS(B34="","",B34&gt;0,B34/B33)</f>
        <v>1.007072135785007</v>
      </c>
      <c r="E34" s="82"/>
      <c r="F34" s="3"/>
    </row>
    <row r="35" spans="1:6" x14ac:dyDescent="0.25">
      <c r="A35" s="9" t="s">
        <v>73</v>
      </c>
      <c r="B35" s="10">
        <f>IF('Rådata - Reparasjon og vedlikeh'!C28&lt;&gt;"",'Rådata - Reparasjon og vedlikeh'!D28,"")</f>
        <v>71.400000000000006</v>
      </c>
      <c r="C35" s="3"/>
      <c r="D35" s="65" cm="1">
        <f t="array" ref="D35">_xlfn.IFS(B35="","",B35&gt;0,B35/B34)</f>
        <v>1.002808988764045</v>
      </c>
      <c r="E35" s="82"/>
      <c r="F35" s="3"/>
    </row>
    <row r="36" spans="1:6" x14ac:dyDescent="0.25">
      <c r="A36" s="9" t="s">
        <v>75</v>
      </c>
      <c r="B36" s="10">
        <f>IF('Rådata - Reparasjon og vedlikeh'!C29&lt;&gt;"",'Rådata - Reparasjon og vedlikeh'!D29,"")</f>
        <v>71.3</v>
      </c>
      <c r="C36" s="3"/>
      <c r="D36" s="65" cm="1">
        <f t="array" ref="D36">_xlfn.IFS(B36="","",B36&gt;0,B36/B35)</f>
        <v>0.99859943977591026</v>
      </c>
      <c r="E36" s="82"/>
      <c r="F36" s="3"/>
    </row>
    <row r="37" spans="1:6" x14ac:dyDescent="0.25">
      <c r="A37" s="9" t="s">
        <v>77</v>
      </c>
      <c r="B37" s="10">
        <f>IF('Rådata - Reparasjon og vedlikeh'!C30&lt;&gt;"",'Rådata - Reparasjon og vedlikeh'!D30,"")</f>
        <v>71.5</v>
      </c>
      <c r="C37" s="3"/>
      <c r="D37" s="65" cm="1">
        <f t="array" ref="D37">_xlfn.IFS(B37="","",B37&gt;0,B37/B36)</f>
        <v>1.0028050490883591</v>
      </c>
      <c r="E37" s="82"/>
      <c r="F37" s="3"/>
    </row>
    <row r="38" spans="1:6" x14ac:dyDescent="0.25">
      <c r="A38" s="9" t="s">
        <v>79</v>
      </c>
      <c r="B38" s="10">
        <f>IF('Rådata - Reparasjon og vedlikeh'!C31&lt;&gt;"",'Rådata - Reparasjon og vedlikeh'!D31,"")</f>
        <v>71.7</v>
      </c>
      <c r="C38" s="3"/>
      <c r="D38" s="65" cm="1">
        <f t="array" ref="D38">_xlfn.IFS(B38="","",B38&gt;0,B38/B37)</f>
        <v>1.0027972027972027</v>
      </c>
      <c r="E38" s="82"/>
      <c r="F38" s="3"/>
    </row>
    <row r="39" spans="1:6" x14ac:dyDescent="0.25">
      <c r="A39" s="9" t="s">
        <v>81</v>
      </c>
      <c r="B39" s="10">
        <f>IF('Rådata - Reparasjon og vedlikeh'!C32&lt;&gt;"",'Rådata - Reparasjon og vedlikeh'!D32,"")</f>
        <v>71.8</v>
      </c>
      <c r="C39" s="3"/>
      <c r="D39" s="65" cm="1">
        <f t="array" ref="D39">_xlfn.IFS(B39="","",B39&gt;0,B39/B38)</f>
        <v>1.0013947001394699</v>
      </c>
      <c r="E39" s="82"/>
      <c r="F39" s="3"/>
    </row>
    <row r="40" spans="1:6" x14ac:dyDescent="0.25">
      <c r="A40" s="9" t="s">
        <v>83</v>
      </c>
      <c r="B40" s="10">
        <f>IF('Rådata - Reparasjon og vedlikeh'!C33&lt;&gt;"",'Rådata - Reparasjon og vedlikeh'!D33,"")</f>
        <v>71.900000000000006</v>
      </c>
      <c r="C40" s="3"/>
      <c r="D40" s="65" cm="1">
        <f t="array" ref="D40">_xlfn.IFS(B40="","",B40&gt;0,B40/B39)</f>
        <v>1.0013927576601673</v>
      </c>
      <c r="E40" s="82"/>
      <c r="F40" s="3"/>
    </row>
    <row r="41" spans="1:6" x14ac:dyDescent="0.25">
      <c r="A41" s="9" t="s">
        <v>85</v>
      </c>
      <c r="B41" s="10">
        <f>IF('Rådata - Reparasjon og vedlikeh'!C34&lt;&gt;"",'Rådata - Reparasjon og vedlikeh'!D34,"")</f>
        <v>72.099999999999994</v>
      </c>
      <c r="C41" s="3"/>
      <c r="D41" s="65" cm="1">
        <f t="array" ref="D41">_xlfn.IFS(B41="","",B41&gt;0,B41/B40)</f>
        <v>1.0027816411682891</v>
      </c>
      <c r="E41" s="82"/>
      <c r="F41" s="3"/>
    </row>
    <row r="42" spans="1:6" x14ac:dyDescent="0.25">
      <c r="A42" s="9" t="s">
        <v>87</v>
      </c>
      <c r="B42" s="10">
        <f>IF('Rådata - Reparasjon og vedlikeh'!C35&lt;&gt;"",'Rådata - Reparasjon og vedlikeh'!D35,"")</f>
        <v>71.900000000000006</v>
      </c>
      <c r="C42" s="3"/>
      <c r="D42" s="65" cm="1">
        <f t="array" ref="D42">_xlfn.IFS(B42="","",B42&gt;0,B42/B41)</f>
        <v>0.99722607489597792</v>
      </c>
      <c r="E42" s="82"/>
      <c r="F42" s="3"/>
    </row>
    <row r="43" spans="1:6" x14ac:dyDescent="0.25">
      <c r="A43" s="9" t="s">
        <v>89</v>
      </c>
      <c r="B43" s="10">
        <f>IF('Rådata - Reparasjon og vedlikeh'!C36&lt;&gt;"",'Rådata - Reparasjon og vedlikeh'!D36,"")</f>
        <v>72</v>
      </c>
      <c r="C43" s="3"/>
      <c r="D43" s="65" cm="1">
        <f t="array" ref="D43">_xlfn.IFS(B43="","",B43&gt;0,B43/B42)</f>
        <v>1.0013908205841446</v>
      </c>
      <c r="E43" s="82"/>
      <c r="F43" s="3"/>
    </row>
    <row r="44" spans="1:6" x14ac:dyDescent="0.25">
      <c r="A44" s="9" t="s">
        <v>91</v>
      </c>
      <c r="B44" s="10">
        <f>IF('Rådata - Reparasjon og vedlikeh'!C37&lt;&gt;"",'Rådata - Reparasjon og vedlikeh'!D37,"")</f>
        <v>72</v>
      </c>
      <c r="C44" s="3">
        <f>AVERAGE(B33:B44)</f>
        <v>71.625</v>
      </c>
      <c r="D44" s="65" cm="1">
        <f t="array" ref="D44">_xlfn.IFS(B44="","",B44&gt;0,B44/B43)</f>
        <v>1</v>
      </c>
      <c r="E44" s="82"/>
      <c r="F44" s="3"/>
    </row>
    <row r="45" spans="1:6" x14ac:dyDescent="0.25">
      <c r="A45" s="9" t="s">
        <v>92</v>
      </c>
      <c r="B45" s="10">
        <f>IF('Rådata - Reparasjon og vedlikeh'!C38&lt;&gt;"",'Rådata - Reparasjon og vedlikeh'!D38,"")</f>
        <v>72.7</v>
      </c>
      <c r="C45" s="3"/>
      <c r="D45" s="65" cm="1">
        <f t="array" ref="D45">_xlfn.IFS(B45="","",B45&gt;0,B45/B44)</f>
        <v>1.0097222222222222</v>
      </c>
      <c r="E45" s="82"/>
      <c r="F45" s="3"/>
    </row>
    <row r="46" spans="1:6" x14ac:dyDescent="0.25">
      <c r="A46" s="9" t="s">
        <v>93</v>
      </c>
      <c r="B46" s="10">
        <f>IF('Rådata - Reparasjon og vedlikeh'!C39&lt;&gt;"",'Rådata - Reparasjon og vedlikeh'!D39,"")</f>
        <v>72.7</v>
      </c>
      <c r="C46" s="3"/>
      <c r="D46" s="65" cm="1">
        <f t="array" ref="D46">_xlfn.IFS(B46="","",B46&gt;0,B46/B45)</f>
        <v>1</v>
      </c>
      <c r="E46" s="82"/>
      <c r="F46" s="3"/>
    </row>
    <row r="47" spans="1:6" x14ac:dyDescent="0.25">
      <c r="A47" s="9" t="s">
        <v>94</v>
      </c>
      <c r="B47" s="10">
        <f>IF('Rådata - Reparasjon og vedlikeh'!C40&lt;&gt;"",'Rådata - Reparasjon og vedlikeh'!D40,"")</f>
        <v>73</v>
      </c>
      <c r="C47" s="3"/>
      <c r="D47" s="65" cm="1">
        <f t="array" ref="D47">_xlfn.IFS(B47="","",B47&gt;0,B47/B46)</f>
        <v>1.0041265474552956</v>
      </c>
      <c r="E47" s="82"/>
      <c r="F47" s="3"/>
    </row>
    <row r="48" spans="1:6" x14ac:dyDescent="0.25">
      <c r="A48" s="9" t="s">
        <v>95</v>
      </c>
      <c r="B48" s="10">
        <f>IF('Rådata - Reparasjon og vedlikeh'!C41&lt;&gt;"",'Rådata - Reparasjon og vedlikeh'!D41,"")</f>
        <v>72.8</v>
      </c>
      <c r="C48" s="3"/>
      <c r="D48" s="65" cm="1">
        <f t="array" ref="D48">_xlfn.IFS(B48="","",B48&gt;0,B48/B47)</f>
        <v>0.99726027397260275</v>
      </c>
      <c r="E48" s="82"/>
      <c r="F48" s="3"/>
    </row>
    <row r="49" spans="1:6" x14ac:dyDescent="0.25">
      <c r="A49" s="9" t="s">
        <v>96</v>
      </c>
      <c r="B49" s="10">
        <f>IF('Rådata - Reparasjon og vedlikeh'!C42&lt;&gt;"",'Rådata - Reparasjon og vedlikeh'!D42,"")</f>
        <v>73</v>
      </c>
      <c r="C49" s="3"/>
      <c r="D49" s="65" cm="1">
        <f t="array" ref="D49">_xlfn.IFS(B49="","",B49&gt;0,B49/B48)</f>
        <v>1.0027472527472527</v>
      </c>
      <c r="E49" s="82"/>
      <c r="F49" s="3"/>
    </row>
    <row r="50" spans="1:6" x14ac:dyDescent="0.25">
      <c r="A50" s="9" t="s">
        <v>97</v>
      </c>
      <c r="B50" s="10">
        <f>IF('Rådata - Reparasjon og vedlikeh'!C43&lt;&gt;"",'Rådata - Reparasjon og vedlikeh'!D43,"")</f>
        <v>73.099999999999994</v>
      </c>
      <c r="C50" s="3"/>
      <c r="D50" s="65" cm="1">
        <f t="array" ref="D50">_xlfn.IFS(B50="","",B50&gt;0,B50/B49)</f>
        <v>1.0013698630136985</v>
      </c>
      <c r="E50" s="82"/>
      <c r="F50" s="3"/>
    </row>
    <row r="51" spans="1:6" x14ac:dyDescent="0.25">
      <c r="A51" s="9" t="s">
        <v>98</v>
      </c>
      <c r="B51" s="10">
        <f>IF('Rådata - Reparasjon og vedlikeh'!C44&lt;&gt;"",'Rådata - Reparasjon og vedlikeh'!D44,"")</f>
        <v>73.5</v>
      </c>
      <c r="C51" s="3"/>
      <c r="D51" s="65" cm="1">
        <f t="array" ref="D51">_xlfn.IFS(B51="","",B51&gt;0,B51/B50)</f>
        <v>1.0054719562243504</v>
      </c>
      <c r="E51" s="82"/>
      <c r="F51" s="3"/>
    </row>
    <row r="52" spans="1:6" x14ac:dyDescent="0.25">
      <c r="A52" s="9" t="s">
        <v>99</v>
      </c>
      <c r="B52" s="10">
        <f>IF('Rådata - Reparasjon og vedlikeh'!C45&lt;&gt;"",'Rådata - Reparasjon og vedlikeh'!D45,"")</f>
        <v>73.5</v>
      </c>
      <c r="C52" s="3"/>
      <c r="D52" s="65" cm="1">
        <f t="array" ref="D52">_xlfn.IFS(B52="","",B52&gt;0,B52/B51)</f>
        <v>1</v>
      </c>
      <c r="E52" s="82"/>
      <c r="F52" s="3"/>
    </row>
    <row r="53" spans="1:6" x14ac:dyDescent="0.25">
      <c r="A53" s="9" t="s">
        <v>100</v>
      </c>
      <c r="B53" s="10">
        <f>IF('Rådata - Reparasjon og vedlikeh'!C46&lt;&gt;"",'Rådata - Reparasjon og vedlikeh'!D46,"")</f>
        <v>73.599999999999994</v>
      </c>
      <c r="C53" s="3"/>
      <c r="D53" s="65" cm="1">
        <f t="array" ref="D53">_xlfn.IFS(B53="","",B53&gt;0,B53/B52)</f>
        <v>1.0013605442176869</v>
      </c>
      <c r="E53" s="82"/>
      <c r="F53" s="3"/>
    </row>
    <row r="54" spans="1:6" x14ac:dyDescent="0.25">
      <c r="A54" s="9" t="s">
        <v>101</v>
      </c>
      <c r="B54" s="10">
        <f>IF('Rådata - Reparasjon og vedlikeh'!C47&lt;&gt;"",'Rådata - Reparasjon og vedlikeh'!D47,"")</f>
        <v>73.3</v>
      </c>
      <c r="C54" s="3"/>
      <c r="D54" s="65" cm="1">
        <f t="array" ref="D54">_xlfn.IFS(B54="","",B54&gt;0,B54/B53)</f>
        <v>0.99592391304347827</v>
      </c>
      <c r="E54" s="82"/>
      <c r="F54" s="3"/>
    </row>
    <row r="55" spans="1:6" x14ac:dyDescent="0.25">
      <c r="A55" s="9" t="s">
        <v>102</v>
      </c>
      <c r="B55" s="10">
        <f>IF('Rådata - Reparasjon og vedlikeh'!C48&lt;&gt;"",'Rådata - Reparasjon og vedlikeh'!D48,"")</f>
        <v>73.099999999999994</v>
      </c>
      <c r="C55" s="3"/>
      <c r="D55" s="65" cm="1">
        <f t="array" ref="D55">_xlfn.IFS(B55="","",B55&gt;0,B55/B54)</f>
        <v>0.99727148703956336</v>
      </c>
      <c r="E55" s="82"/>
      <c r="F55" s="3"/>
    </row>
    <row r="56" spans="1:6" x14ac:dyDescent="0.25">
      <c r="A56" s="9" t="s">
        <v>103</v>
      </c>
      <c r="B56" s="10">
        <f>IF('Rådata - Reparasjon og vedlikeh'!C49&lt;&gt;"",'Rådata - Reparasjon og vedlikeh'!D49,"")</f>
        <v>73.400000000000006</v>
      </c>
      <c r="C56" s="3">
        <f>AVERAGE(B45:B56)</f>
        <v>73.141666666666666</v>
      </c>
      <c r="D56" s="65" cm="1">
        <f t="array" ref="D56">_xlfn.IFS(B56="","",B56&gt;0,B56/B55)</f>
        <v>1.0041039671682628</v>
      </c>
      <c r="E56" s="82"/>
      <c r="F56" s="3"/>
    </row>
    <row r="57" spans="1:6" x14ac:dyDescent="0.25">
      <c r="A57" s="9" t="s">
        <v>104</v>
      </c>
      <c r="B57" s="10">
        <f>IF('Rådata - Reparasjon og vedlikeh'!C50&lt;&gt;"",'Rådata - Reparasjon og vedlikeh'!D50,"")</f>
        <v>73.8</v>
      </c>
      <c r="C57" s="3"/>
      <c r="D57" s="65" cm="1">
        <f t="array" ref="D57">_xlfn.IFS(B57="","",B57&gt;0,B57/B56)</f>
        <v>1.0054495912806538</v>
      </c>
      <c r="E57" s="82"/>
      <c r="F57" s="3"/>
    </row>
    <row r="58" spans="1:6" x14ac:dyDescent="0.25">
      <c r="A58" s="9" t="s">
        <v>105</v>
      </c>
      <c r="B58" s="10">
        <f>IF('Rådata - Reparasjon og vedlikeh'!C51&lt;&gt;"",'Rådata - Reparasjon og vedlikeh'!D51,"")</f>
        <v>74.099999999999994</v>
      </c>
      <c r="C58" s="3"/>
      <c r="D58" s="65" cm="1">
        <f t="array" ref="D58">_xlfn.IFS(B58="","",B58&gt;0,B58/B57)</f>
        <v>1.0040650406504064</v>
      </c>
      <c r="E58" s="82"/>
      <c r="F58" s="3"/>
    </row>
    <row r="59" spans="1:6" x14ac:dyDescent="0.25">
      <c r="A59" s="9" t="s">
        <v>106</v>
      </c>
      <c r="B59" s="10">
        <f>IF('Rådata - Reparasjon og vedlikeh'!C52&lt;&gt;"",'Rådata - Reparasjon og vedlikeh'!D52,"")</f>
        <v>74.7</v>
      </c>
      <c r="C59" s="3"/>
      <c r="D59" s="65" cm="1">
        <f t="array" ref="D59">_xlfn.IFS(B59="","",B59&gt;0,B59/B58)</f>
        <v>1.0080971659919029</v>
      </c>
      <c r="E59" s="82"/>
      <c r="F59" s="3"/>
    </row>
    <row r="60" spans="1:6" x14ac:dyDescent="0.25">
      <c r="A60" s="9" t="s">
        <v>107</v>
      </c>
      <c r="B60" s="10">
        <f>IF('Rådata - Reparasjon og vedlikeh'!C53&lt;&gt;"",'Rådata - Reparasjon og vedlikeh'!D53,"")</f>
        <v>74.7</v>
      </c>
      <c r="C60" s="3"/>
      <c r="D60" s="65" cm="1">
        <f t="array" ref="D60">_xlfn.IFS(B60="","",B60&gt;0,B60/B59)</f>
        <v>1</v>
      </c>
      <c r="E60" s="82"/>
      <c r="F60" s="3"/>
    </row>
    <row r="61" spans="1:6" x14ac:dyDescent="0.25">
      <c r="A61" s="9" t="s">
        <v>108</v>
      </c>
      <c r="B61" s="10">
        <f>IF('Rådata - Reparasjon og vedlikeh'!C54&lt;&gt;"",'Rådata - Reparasjon og vedlikeh'!D54,"")</f>
        <v>74.900000000000006</v>
      </c>
      <c r="C61" s="3"/>
      <c r="D61" s="65" cm="1">
        <f t="array" ref="D61">_xlfn.IFS(B61="","",B61&gt;0,B61/B60)</f>
        <v>1.0026773761713521</v>
      </c>
      <c r="E61" s="82"/>
      <c r="F61" s="3"/>
    </row>
    <row r="62" spans="1:6" x14ac:dyDescent="0.25">
      <c r="A62" s="9" t="s">
        <v>109</v>
      </c>
      <c r="B62" s="10">
        <f>IF('Rådata - Reparasjon og vedlikeh'!C55&lt;&gt;"",'Rådata - Reparasjon og vedlikeh'!D55,"")</f>
        <v>75</v>
      </c>
      <c r="C62" s="3"/>
      <c r="D62" s="65" cm="1">
        <f t="array" ref="D62">_xlfn.IFS(B62="","",B62&gt;0,B62/B61)</f>
        <v>1.0013351134846462</v>
      </c>
      <c r="E62" s="82"/>
      <c r="F62" s="3"/>
    </row>
    <row r="63" spans="1:6" x14ac:dyDescent="0.25">
      <c r="A63" s="9" t="s">
        <v>110</v>
      </c>
      <c r="B63" s="10">
        <f>IF('Rådata - Reparasjon og vedlikeh'!C56&lt;&gt;"",'Rådata - Reparasjon og vedlikeh'!D56,"")</f>
        <v>75.099999999999994</v>
      </c>
      <c r="C63" s="3"/>
      <c r="D63" s="65" cm="1">
        <f t="array" ref="D63">_xlfn.IFS(B63="","",B63&gt;0,B63/B62)</f>
        <v>1.0013333333333332</v>
      </c>
      <c r="E63" s="82"/>
      <c r="F63" s="3"/>
    </row>
    <row r="64" spans="1:6" x14ac:dyDescent="0.25">
      <c r="A64" s="9" t="s">
        <v>111</v>
      </c>
      <c r="B64" s="10">
        <f>IF('Rådata - Reparasjon og vedlikeh'!C57&lt;&gt;"",'Rådata - Reparasjon og vedlikeh'!D57,"")</f>
        <v>75.099999999999994</v>
      </c>
      <c r="C64" s="3"/>
      <c r="D64" s="65" cm="1">
        <f t="array" ref="D64">_xlfn.IFS(B64="","",B64&gt;0,B64/B63)</f>
        <v>1</v>
      </c>
      <c r="E64" s="82"/>
      <c r="F64" s="3"/>
    </row>
    <row r="65" spans="1:6" x14ac:dyDescent="0.25">
      <c r="A65" s="9" t="s">
        <v>112</v>
      </c>
      <c r="B65" s="10">
        <f>IF('Rådata - Reparasjon og vedlikeh'!C58&lt;&gt;"",'Rådata - Reparasjon og vedlikeh'!D58,"")</f>
        <v>75.599999999999994</v>
      </c>
      <c r="C65" s="3"/>
      <c r="D65" s="65" cm="1">
        <f t="array" ref="D65">_xlfn.IFS(B65="","",B65&gt;0,B65/B64)</f>
        <v>1.0066577896138482</v>
      </c>
      <c r="E65" s="82"/>
      <c r="F65" s="3"/>
    </row>
    <row r="66" spans="1:6" x14ac:dyDescent="0.25">
      <c r="A66" s="9" t="s">
        <v>113</v>
      </c>
      <c r="B66" s="10">
        <f>IF('Rådata - Reparasjon og vedlikeh'!C59&lt;&gt;"",'Rådata - Reparasjon og vedlikeh'!D59,"")</f>
        <v>75.900000000000006</v>
      </c>
      <c r="C66" s="3"/>
      <c r="D66" s="65" cm="1">
        <f t="array" ref="D66">_xlfn.IFS(B66="","",B66&gt;0,B66/B65)</f>
        <v>1.0039682539682542</v>
      </c>
      <c r="E66" s="82"/>
      <c r="F66" s="3"/>
    </row>
    <row r="67" spans="1:6" x14ac:dyDescent="0.25">
      <c r="A67" s="9" t="s">
        <v>114</v>
      </c>
      <c r="B67" s="10">
        <f>IF('Rådata - Reparasjon og vedlikeh'!C60&lt;&gt;"",'Rådata - Reparasjon og vedlikeh'!D60,"")</f>
        <v>76</v>
      </c>
      <c r="C67" s="3"/>
      <c r="D67" s="65" cm="1">
        <f t="array" ref="D67">_xlfn.IFS(B67="","",B67&gt;0,B67/B66)</f>
        <v>1.0013175230566533</v>
      </c>
      <c r="E67" s="82"/>
      <c r="F67" s="3"/>
    </row>
    <row r="68" spans="1:6" x14ac:dyDescent="0.25">
      <c r="A68" s="9" t="s">
        <v>115</v>
      </c>
      <c r="B68" s="10">
        <f>IF('Rådata - Reparasjon og vedlikeh'!C61&lt;&gt;"",'Rådata - Reparasjon og vedlikeh'!D61,"")</f>
        <v>76</v>
      </c>
      <c r="C68" s="3">
        <f>AVERAGE(B57:B68)</f>
        <v>75.075000000000003</v>
      </c>
      <c r="D68" s="65" cm="1">
        <f t="array" ref="D68">_xlfn.IFS(B68="","",B68&gt;0,B68/B67)</f>
        <v>1</v>
      </c>
      <c r="E68" s="82"/>
      <c r="F68" s="3"/>
    </row>
    <row r="69" spans="1:6" x14ac:dyDescent="0.25">
      <c r="A69" s="9" t="s">
        <v>116</v>
      </c>
      <c r="B69" s="10">
        <f>IF('Rådata - Reparasjon og vedlikeh'!C62&lt;&gt;"",'Rådata - Reparasjon og vedlikeh'!D62,"")</f>
        <v>76.3</v>
      </c>
      <c r="C69" s="3"/>
      <c r="D69" s="65" cm="1">
        <f t="array" ref="D69">_xlfn.IFS(B69="","",B69&gt;0,B69/B68)</f>
        <v>1.0039473684210527</v>
      </c>
      <c r="E69" s="82"/>
      <c r="F69" s="3"/>
    </row>
    <row r="70" spans="1:6" x14ac:dyDescent="0.25">
      <c r="A70" s="9" t="s">
        <v>117</v>
      </c>
      <c r="B70" s="10">
        <f>IF('Rådata - Reparasjon og vedlikeh'!C63&lt;&gt;"",'Rådata - Reparasjon og vedlikeh'!D63,"")</f>
        <v>76.2</v>
      </c>
      <c r="C70" s="3"/>
      <c r="D70" s="65" cm="1">
        <f t="array" ref="D70">_xlfn.IFS(B70="","",B70&gt;0,B70/B69)</f>
        <v>0.99868938401048502</v>
      </c>
      <c r="E70" s="82"/>
      <c r="F70" s="3"/>
    </row>
    <row r="71" spans="1:6" x14ac:dyDescent="0.25">
      <c r="A71" s="9" t="s">
        <v>118</v>
      </c>
      <c r="B71" s="10">
        <f>IF('Rådata - Reparasjon og vedlikeh'!C64&lt;&gt;"",'Rådata - Reparasjon og vedlikeh'!D64,"")</f>
        <v>76.400000000000006</v>
      </c>
      <c r="C71" s="3"/>
      <c r="D71" s="65" cm="1">
        <f t="array" ref="D71">_xlfn.IFS(B71="","",B71&gt;0,B71/B70)</f>
        <v>1.0026246719160106</v>
      </c>
      <c r="E71" s="82"/>
      <c r="F71" s="3"/>
    </row>
    <row r="72" spans="1:6" x14ac:dyDescent="0.25">
      <c r="A72" s="9" t="s">
        <v>119</v>
      </c>
      <c r="B72" s="10">
        <f>IF('Rådata - Reparasjon og vedlikeh'!C65&lt;&gt;"",'Rådata - Reparasjon og vedlikeh'!D65,"")</f>
        <v>76.7</v>
      </c>
      <c r="C72" s="3"/>
      <c r="D72" s="65" cm="1">
        <f t="array" ref="D72">_xlfn.IFS(B72="","",B72&gt;0,B72/B71)</f>
        <v>1.0039267015706805</v>
      </c>
      <c r="E72" s="82"/>
      <c r="F72" s="3"/>
    </row>
    <row r="73" spans="1:6" x14ac:dyDescent="0.25">
      <c r="A73" s="9" t="s">
        <v>120</v>
      </c>
      <c r="B73" s="10">
        <f>IF('Rådata - Reparasjon og vedlikeh'!C66&lt;&gt;"",'Rådata - Reparasjon og vedlikeh'!D66,"")</f>
        <v>77.599999999999994</v>
      </c>
      <c r="C73" s="3"/>
      <c r="D73" s="65" cm="1">
        <f t="array" ref="D73">_xlfn.IFS(B73="","",B73&gt;0,B73/B72)</f>
        <v>1.0117340286831811</v>
      </c>
      <c r="E73" s="82"/>
      <c r="F73" s="3"/>
    </row>
    <row r="74" spans="1:6" x14ac:dyDescent="0.25">
      <c r="A74" s="9" t="s">
        <v>121</v>
      </c>
      <c r="B74" s="10">
        <f>IF('Rådata - Reparasjon og vedlikeh'!C67&lt;&gt;"",'Rådata - Reparasjon og vedlikeh'!D67,"")</f>
        <v>78</v>
      </c>
      <c r="C74" s="3"/>
      <c r="D74" s="65" cm="1">
        <f t="array" ref="D74">_xlfn.IFS(B74="","",B74&gt;0,B74/B73)</f>
        <v>1.0051546391752577</v>
      </c>
      <c r="E74" s="82"/>
      <c r="F74" s="3"/>
    </row>
    <row r="75" spans="1:6" x14ac:dyDescent="0.25">
      <c r="A75" s="9" t="s">
        <v>122</v>
      </c>
      <c r="B75" s="10">
        <f>IF('Rådata - Reparasjon og vedlikeh'!C68&lt;&gt;"",'Rådata - Reparasjon og vedlikeh'!D68,"")</f>
        <v>77.8</v>
      </c>
      <c r="C75" s="3"/>
      <c r="D75" s="65" cm="1">
        <f t="array" ref="D75">_xlfn.IFS(B75="","",B75&gt;0,B75/B74)</f>
        <v>0.99743589743589745</v>
      </c>
      <c r="E75" s="82"/>
      <c r="F75" s="3"/>
    </row>
    <row r="76" spans="1:6" x14ac:dyDescent="0.25">
      <c r="A76" s="9" t="s">
        <v>123</v>
      </c>
      <c r="B76" s="10">
        <f>IF('Rådata - Reparasjon og vedlikeh'!C69&lt;&gt;"",'Rådata - Reparasjon og vedlikeh'!D69,"")</f>
        <v>77.7</v>
      </c>
      <c r="C76" s="3"/>
      <c r="D76" s="65" cm="1">
        <f t="array" ref="D76">_xlfn.IFS(B76="","",B76&gt;0,B76/B75)</f>
        <v>0.99871465295629824</v>
      </c>
      <c r="E76" s="82"/>
      <c r="F76" s="3"/>
    </row>
    <row r="77" spans="1:6" x14ac:dyDescent="0.25">
      <c r="A77" s="9" t="s">
        <v>124</v>
      </c>
      <c r="B77" s="10">
        <f>IF('Rådata - Reparasjon og vedlikeh'!C70&lt;&gt;"",'Rådata - Reparasjon og vedlikeh'!D70,"")</f>
        <v>78</v>
      </c>
      <c r="C77" s="3"/>
      <c r="D77" s="65" cm="1">
        <f t="array" ref="D77">_xlfn.IFS(B77="","",B77&gt;0,B77/B76)</f>
        <v>1.0038610038610039</v>
      </c>
      <c r="E77" s="82"/>
      <c r="F77" s="3"/>
    </row>
    <row r="78" spans="1:6" x14ac:dyDescent="0.25">
      <c r="A78" s="9" t="s">
        <v>125</v>
      </c>
      <c r="B78" s="10">
        <f>IF('Rådata - Reparasjon og vedlikeh'!C71&lt;&gt;"",'Rådata - Reparasjon og vedlikeh'!D71,"")</f>
        <v>77.900000000000006</v>
      </c>
      <c r="C78" s="3"/>
      <c r="D78" s="65" cm="1">
        <f t="array" ref="D78">_xlfn.IFS(B78="","",B78&gt;0,B78/B77)</f>
        <v>0.99871794871794883</v>
      </c>
      <c r="E78" s="82"/>
      <c r="F78" s="3"/>
    </row>
    <row r="79" spans="1:6" x14ac:dyDescent="0.25">
      <c r="A79" s="9" t="s">
        <v>126</v>
      </c>
      <c r="B79" s="10">
        <f>IF('Rådata - Reparasjon og vedlikeh'!C72&lt;&gt;"",'Rådata - Reparasjon og vedlikeh'!D72,"")</f>
        <v>78.099999999999994</v>
      </c>
      <c r="C79" s="3"/>
      <c r="D79" s="65" cm="1">
        <f t="array" ref="D79">_xlfn.IFS(B79="","",B79&gt;0,B79/B78)</f>
        <v>1.0025673940949935</v>
      </c>
      <c r="E79" s="82"/>
      <c r="F79" s="3"/>
    </row>
    <row r="80" spans="1:6" x14ac:dyDescent="0.25">
      <c r="A80" s="9" t="s">
        <v>127</v>
      </c>
      <c r="B80" s="10">
        <f>IF('Rådata - Reparasjon og vedlikeh'!C73&lt;&gt;"",'Rådata - Reparasjon og vedlikeh'!D73,"")</f>
        <v>78.400000000000006</v>
      </c>
      <c r="C80" s="3">
        <f>AVERAGE(B69:B80)</f>
        <v>77.424999999999997</v>
      </c>
      <c r="D80" s="65" cm="1">
        <f t="array" ref="D80">_xlfn.IFS(B80="","",B80&gt;0,B80/B79)</f>
        <v>1.0038412291933421</v>
      </c>
      <c r="E80" s="82"/>
      <c r="F80" s="3"/>
    </row>
    <row r="81" spans="1:6" x14ac:dyDescent="0.25">
      <c r="A81" s="9" t="s">
        <v>128</v>
      </c>
      <c r="B81" s="10">
        <f>IF('Rådata - Reparasjon og vedlikeh'!C74&lt;&gt;"",'Rådata - Reparasjon og vedlikeh'!D74,"")</f>
        <v>78.400000000000006</v>
      </c>
      <c r="C81" s="3"/>
      <c r="D81" s="65" cm="1">
        <f t="array" ref="D81">_xlfn.IFS(B81="","",B81&gt;0,B81/B80)</f>
        <v>1</v>
      </c>
      <c r="E81" s="82"/>
      <c r="F81" s="3"/>
    </row>
    <row r="82" spans="1:6" x14ac:dyDescent="0.25">
      <c r="A82" s="9" t="s">
        <v>129</v>
      </c>
      <c r="B82" s="10">
        <f>IF('Rådata - Reparasjon og vedlikeh'!C75&lt;&gt;"",'Rådata - Reparasjon og vedlikeh'!D75,"")</f>
        <v>78.400000000000006</v>
      </c>
      <c r="C82" s="3"/>
      <c r="D82" s="65" cm="1">
        <f t="array" ref="D82">_xlfn.IFS(B82="","",B82&gt;0,B82/B81)</f>
        <v>1</v>
      </c>
      <c r="E82" s="82"/>
      <c r="F82" s="3"/>
    </row>
    <row r="83" spans="1:6" x14ac:dyDescent="0.25">
      <c r="A83" s="9" t="s">
        <v>130</v>
      </c>
      <c r="B83" s="10">
        <f>IF('Rådata - Reparasjon og vedlikeh'!C76&lt;&gt;"",'Rådata - Reparasjon og vedlikeh'!D76,"")</f>
        <v>78.8</v>
      </c>
      <c r="C83" s="3"/>
      <c r="D83" s="65" cm="1">
        <f t="array" ref="D83">_xlfn.IFS(B83="","",B83&gt;0,B83/B82)</f>
        <v>1.0051020408163265</v>
      </c>
      <c r="E83" s="82"/>
      <c r="F83" s="3"/>
    </row>
    <row r="84" spans="1:6" x14ac:dyDescent="0.25">
      <c r="A84" s="9" t="s">
        <v>131</v>
      </c>
      <c r="B84" s="10">
        <f>IF('Rådata - Reparasjon og vedlikeh'!C77&lt;&gt;"",'Rådata - Reparasjon og vedlikeh'!D77,"")</f>
        <v>80.099999999999994</v>
      </c>
      <c r="C84" s="3"/>
      <c r="D84" s="65" cm="1">
        <f t="array" ref="D84">_xlfn.IFS(B84="","",B84&gt;0,B84/B83)</f>
        <v>1.016497461928934</v>
      </c>
      <c r="E84" s="82"/>
      <c r="F84" s="3"/>
    </row>
    <row r="85" spans="1:6" x14ac:dyDescent="0.25">
      <c r="A85" s="9" t="s">
        <v>132</v>
      </c>
      <c r="B85" s="10">
        <f>IF('Rådata - Reparasjon og vedlikeh'!C78&lt;&gt;"",'Rådata - Reparasjon og vedlikeh'!D78,"")</f>
        <v>79.7</v>
      </c>
      <c r="C85" s="3"/>
      <c r="D85" s="65" cm="1">
        <f t="array" ref="D85">_xlfn.IFS(B85="","",B85&gt;0,B85/B84)</f>
        <v>0.99500624219725353</v>
      </c>
      <c r="E85" s="82"/>
      <c r="F85" s="3"/>
    </row>
    <row r="86" spans="1:6" x14ac:dyDescent="0.25">
      <c r="A86" s="9" t="s">
        <v>133</v>
      </c>
      <c r="B86" s="10">
        <f>IF('Rådata - Reparasjon og vedlikeh'!C79&lt;&gt;"",'Rådata - Reparasjon og vedlikeh'!D79,"")</f>
        <v>80</v>
      </c>
      <c r="C86" s="3"/>
      <c r="D86" s="65" cm="1">
        <f t="array" ref="D86">_xlfn.IFS(B86="","",B86&gt;0,B86/B85)</f>
        <v>1.0037641154328731</v>
      </c>
      <c r="E86" s="82"/>
      <c r="F86" s="3"/>
    </row>
    <row r="87" spans="1:6" x14ac:dyDescent="0.25">
      <c r="A87" s="9" t="s">
        <v>134</v>
      </c>
      <c r="B87" s="10">
        <f>IF('Rådata - Reparasjon og vedlikeh'!C80&lt;&gt;"",'Rådata - Reparasjon og vedlikeh'!D80,"")</f>
        <v>80.3</v>
      </c>
      <c r="C87" s="3"/>
      <c r="D87" s="65" cm="1">
        <f t="array" ref="D87">_xlfn.IFS(B87="","",B87&gt;0,B87/B86)</f>
        <v>1.0037499999999999</v>
      </c>
      <c r="E87" s="82"/>
      <c r="F87" s="3"/>
    </row>
    <row r="88" spans="1:6" x14ac:dyDescent="0.25">
      <c r="A88" s="9" t="s">
        <v>135</v>
      </c>
      <c r="B88" s="10">
        <f>IF('Rådata - Reparasjon og vedlikeh'!C81&lt;&gt;"",'Rådata - Reparasjon og vedlikeh'!D81,"")</f>
        <v>80.099999999999994</v>
      </c>
      <c r="C88" s="3"/>
      <c r="D88" s="65" cm="1">
        <f t="array" ref="D88">_xlfn.IFS(B88="","",B88&gt;0,B88/B87)</f>
        <v>0.99750933997509339</v>
      </c>
      <c r="E88" s="82"/>
      <c r="F88" s="3"/>
    </row>
    <row r="89" spans="1:6" x14ac:dyDescent="0.25">
      <c r="A89" s="9" t="s">
        <v>136</v>
      </c>
      <c r="B89" s="10">
        <f>IF('Rådata - Reparasjon og vedlikeh'!C82&lt;&gt;"",'Rådata - Reparasjon og vedlikeh'!D82,"")</f>
        <v>80.2</v>
      </c>
      <c r="C89" s="3"/>
      <c r="D89" s="65" cm="1">
        <f t="array" ref="D89">_xlfn.IFS(B89="","",B89&gt;0,B89/B88)</f>
        <v>1.0012484394506866</v>
      </c>
      <c r="E89" s="82"/>
      <c r="F89" s="3"/>
    </row>
    <row r="90" spans="1:6" x14ac:dyDescent="0.25">
      <c r="A90" s="9" t="s">
        <v>137</v>
      </c>
      <c r="B90" s="10">
        <f>IF('Rådata - Reparasjon og vedlikeh'!C83&lt;&gt;"",'Rådata - Reparasjon og vedlikeh'!D83,"")</f>
        <v>80.099999999999994</v>
      </c>
      <c r="C90" s="3"/>
      <c r="D90" s="65" cm="1">
        <f t="array" ref="D90">_xlfn.IFS(B90="","",B90&gt;0,B90/B89)</f>
        <v>0.99875311720698245</v>
      </c>
      <c r="E90" s="82"/>
      <c r="F90" s="3"/>
    </row>
    <row r="91" spans="1:6" x14ac:dyDescent="0.25">
      <c r="A91" s="9" t="s">
        <v>138</v>
      </c>
      <c r="B91" s="10">
        <f>IF('Rådata - Reparasjon og vedlikeh'!C84&lt;&gt;"",'Rådata - Reparasjon og vedlikeh'!D84,"")</f>
        <v>80.7</v>
      </c>
      <c r="C91" s="3"/>
      <c r="D91" s="65" cm="1">
        <f t="array" ref="D91">_xlfn.IFS(B91="","",B91&gt;0,B91/B90)</f>
        <v>1.0074906367041199</v>
      </c>
      <c r="E91" s="82"/>
      <c r="F91" s="3"/>
    </row>
    <row r="92" spans="1:6" x14ac:dyDescent="0.25">
      <c r="A92" s="9" t="s">
        <v>139</v>
      </c>
      <c r="B92" s="10">
        <f>IF('Rådata - Reparasjon og vedlikeh'!C85&lt;&gt;"",'Rådata - Reparasjon og vedlikeh'!D85,"")</f>
        <v>80.7</v>
      </c>
      <c r="C92" s="3">
        <f>AVERAGE(B81:B92)</f>
        <v>79.791666666666686</v>
      </c>
      <c r="D92" s="65" cm="1">
        <f t="array" ref="D92">_xlfn.IFS(B92="","",B92&gt;0,B92/B91)</f>
        <v>1</v>
      </c>
      <c r="E92" s="82"/>
      <c r="F92" s="3"/>
    </row>
    <row r="93" spans="1:6" x14ac:dyDescent="0.25">
      <c r="A93" s="9" t="s">
        <v>140</v>
      </c>
      <c r="B93" s="10">
        <f>IF('Rådata - Reparasjon og vedlikeh'!C86&lt;&gt;"",'Rådata - Reparasjon og vedlikeh'!D86,"")</f>
        <v>81.2</v>
      </c>
      <c r="C93" s="3"/>
      <c r="D93" s="65" cm="1">
        <f t="array" ref="D93">_xlfn.IFS(B93="","",B93&gt;0,B93/B92)</f>
        <v>1.0061957868649318</v>
      </c>
      <c r="E93" s="82"/>
      <c r="F93" s="3"/>
    </row>
    <row r="94" spans="1:6" x14ac:dyDescent="0.25">
      <c r="A94" s="9" t="s">
        <v>141</v>
      </c>
      <c r="B94" s="10">
        <f>IF('Rådata - Reparasjon og vedlikeh'!C87&lt;&gt;"",'Rådata - Reparasjon og vedlikeh'!D87,"")</f>
        <v>81.8</v>
      </c>
      <c r="C94" s="3"/>
      <c r="D94" s="65" cm="1">
        <f t="array" ref="D94">_xlfn.IFS(B94="","",B94&gt;0,B94/B93)</f>
        <v>1.0073891625615763</v>
      </c>
      <c r="E94" s="82"/>
      <c r="F94" s="3"/>
    </row>
    <row r="95" spans="1:6" x14ac:dyDescent="0.25">
      <c r="A95" s="9" t="s">
        <v>142</v>
      </c>
      <c r="B95" s="10">
        <f>IF('Rådata - Reparasjon og vedlikeh'!C88&lt;&gt;"",'Rådata - Reparasjon og vedlikeh'!D88,"")</f>
        <v>82.1</v>
      </c>
      <c r="C95" s="3"/>
      <c r="D95" s="65" cm="1">
        <f t="array" ref="D95">_xlfn.IFS(B95="","",B95&gt;0,B95/B94)</f>
        <v>1.0036674816625917</v>
      </c>
      <c r="E95" s="82"/>
      <c r="F95" s="3"/>
    </row>
    <row r="96" spans="1:6" x14ac:dyDescent="0.25">
      <c r="A96" s="9" t="s">
        <v>143</v>
      </c>
      <c r="B96" s="10">
        <f>IF('Rådata - Reparasjon og vedlikeh'!C89&lt;&gt;"",'Rådata - Reparasjon og vedlikeh'!D89,"")</f>
        <v>82.4</v>
      </c>
      <c r="C96" s="3"/>
      <c r="D96" s="65" cm="1">
        <f t="array" ref="D96">_xlfn.IFS(B96="","",B96&gt;0,B96/B95)</f>
        <v>1.0036540803897687</v>
      </c>
      <c r="E96" s="82"/>
      <c r="F96" s="3"/>
    </row>
    <row r="97" spans="1:6" x14ac:dyDescent="0.25">
      <c r="A97" s="9" t="s">
        <v>144</v>
      </c>
      <c r="B97" s="10">
        <f>IF('Rådata - Reparasjon og vedlikeh'!C90&lt;&gt;"",'Rådata - Reparasjon og vedlikeh'!D90,"")</f>
        <v>82.7</v>
      </c>
      <c r="C97" s="3"/>
      <c r="D97" s="65" cm="1">
        <f t="array" ref="D97">_xlfn.IFS(B97="","",B97&gt;0,B97/B96)</f>
        <v>1.0036407766990292</v>
      </c>
      <c r="E97" s="82"/>
      <c r="F97" s="3"/>
    </row>
    <row r="98" spans="1:6" x14ac:dyDescent="0.25">
      <c r="A98" s="9" t="s">
        <v>145</v>
      </c>
      <c r="B98" s="10">
        <f>IF('Rådata - Reparasjon og vedlikeh'!C91&lt;&gt;"",'Rådata - Reparasjon og vedlikeh'!D91,"")</f>
        <v>83.3</v>
      </c>
      <c r="C98" s="3"/>
      <c r="D98" s="65" cm="1">
        <f t="array" ref="D98">_xlfn.IFS(B98="","",B98&gt;0,B98/B97)</f>
        <v>1.0072551390568318</v>
      </c>
      <c r="E98" s="82"/>
      <c r="F98" s="3"/>
    </row>
    <row r="99" spans="1:6" x14ac:dyDescent="0.25">
      <c r="A99" s="9" t="s">
        <v>146</v>
      </c>
      <c r="B99" s="10">
        <f>IF('Rådata - Reparasjon og vedlikeh'!C92&lt;&gt;"",'Rådata - Reparasjon og vedlikeh'!D92,"")</f>
        <v>83.7</v>
      </c>
      <c r="C99" s="3"/>
      <c r="D99" s="65" cm="1">
        <f t="array" ref="D99">_xlfn.IFS(B99="","",B99&gt;0,B99/B98)</f>
        <v>1.0048019207683074</v>
      </c>
      <c r="E99" s="82"/>
      <c r="F99" s="3"/>
    </row>
    <row r="100" spans="1:6" x14ac:dyDescent="0.25">
      <c r="A100" s="9" t="s">
        <v>147</v>
      </c>
      <c r="B100" s="10">
        <f>IF('Rådata - Reparasjon og vedlikeh'!C93&lt;&gt;"",'Rådata - Reparasjon og vedlikeh'!D93,"")</f>
        <v>83.9</v>
      </c>
      <c r="C100" s="3"/>
      <c r="D100" s="65" cm="1">
        <f t="array" ref="D100">_xlfn.IFS(B100="","",B100&gt;0,B100/B99)</f>
        <v>1.0023894862604541</v>
      </c>
      <c r="E100" s="82"/>
      <c r="F100" s="3"/>
    </row>
    <row r="101" spans="1:6" x14ac:dyDescent="0.25">
      <c r="A101" s="9" t="s">
        <v>148</v>
      </c>
      <c r="B101" s="10">
        <f>IF('Rådata - Reparasjon og vedlikeh'!C94&lt;&gt;"",'Rådata - Reparasjon og vedlikeh'!D94,"")</f>
        <v>84.5</v>
      </c>
      <c r="C101" s="3"/>
      <c r="D101" s="65" cm="1">
        <f t="array" ref="D101">_xlfn.IFS(B101="","",B101&gt;0,B101/B100)</f>
        <v>1.0071513706793802</v>
      </c>
      <c r="E101" s="82"/>
      <c r="F101" s="3"/>
    </row>
    <row r="102" spans="1:6" x14ac:dyDescent="0.25">
      <c r="A102" s="9" t="s">
        <v>149</v>
      </c>
      <c r="B102" s="10">
        <f>IF('Rådata - Reparasjon og vedlikeh'!C95&lt;&gt;"",'Rådata - Reparasjon og vedlikeh'!D95,"")</f>
        <v>85.3</v>
      </c>
      <c r="C102" s="3"/>
      <c r="D102" s="65" cm="1">
        <f t="array" ref="D102">_xlfn.IFS(B102="","",B102&gt;0,B102/B101)</f>
        <v>1.0094674556213017</v>
      </c>
      <c r="E102" s="82"/>
      <c r="F102" s="3"/>
    </row>
    <row r="103" spans="1:6" x14ac:dyDescent="0.25">
      <c r="A103" s="9" t="s">
        <v>150</v>
      </c>
      <c r="B103" s="10">
        <f>IF('Rådata - Reparasjon og vedlikeh'!C96&lt;&gt;"",'Rådata - Reparasjon og vedlikeh'!D96,"")</f>
        <v>86.2</v>
      </c>
      <c r="C103" s="3"/>
      <c r="D103" s="65" cm="1">
        <f t="array" ref="D103">_xlfn.IFS(B103="","",B103&gt;0,B103/B102)</f>
        <v>1.0105509964830013</v>
      </c>
      <c r="E103" s="82"/>
      <c r="F103" s="3"/>
    </row>
    <row r="104" spans="1:6" x14ac:dyDescent="0.25">
      <c r="A104" s="9" t="s">
        <v>151</v>
      </c>
      <c r="B104" s="10">
        <f>IF('Rådata - Reparasjon og vedlikeh'!C97&lt;&gt;"",'Rådata - Reparasjon og vedlikeh'!D97,"")</f>
        <v>86.7</v>
      </c>
      <c r="C104" s="3">
        <f>AVERAGE(B93:B104)</f>
        <v>83.65</v>
      </c>
      <c r="D104" s="65" cm="1">
        <f t="array" ref="D104">_xlfn.IFS(B104="","",B104&gt;0,B104/B103)</f>
        <v>1.005800464037123</v>
      </c>
      <c r="E104" s="82"/>
      <c r="F104" s="3"/>
    </row>
    <row r="105" spans="1:6" x14ac:dyDescent="0.25">
      <c r="A105" s="9" t="s">
        <v>152</v>
      </c>
      <c r="B105" s="10">
        <f>IF('Rådata - Reparasjon og vedlikeh'!C98&lt;&gt;"",'Rådata - Reparasjon og vedlikeh'!D98,"")</f>
        <v>87.5</v>
      </c>
      <c r="C105" s="3"/>
      <c r="D105" s="65" cm="1">
        <f t="array" ref="D105">_xlfn.IFS(B105="","",B105&gt;0,B105/B104)</f>
        <v>1.0092272202998847</v>
      </c>
      <c r="E105" s="82"/>
      <c r="F105" s="3"/>
    </row>
    <row r="106" spans="1:6" x14ac:dyDescent="0.25">
      <c r="A106" s="9" t="s">
        <v>153</v>
      </c>
      <c r="B106" s="10">
        <f>IF('Rådata - Reparasjon og vedlikeh'!C99&lt;&gt;"",'Rådata - Reparasjon og vedlikeh'!D99,"")</f>
        <v>88.1</v>
      </c>
      <c r="C106" s="3"/>
      <c r="D106" s="65" cm="1">
        <f t="array" ref="D106">_xlfn.IFS(B106="","",B106&gt;0,B106/B105)</f>
        <v>1.0068571428571429</v>
      </c>
      <c r="E106" s="82"/>
      <c r="F106" s="3"/>
    </row>
    <row r="107" spans="1:6" x14ac:dyDescent="0.25">
      <c r="A107" s="9" t="s">
        <v>154</v>
      </c>
      <c r="B107" s="10">
        <f>IF('Rådata - Reparasjon og vedlikeh'!C100&lt;&gt;"",'Rådata - Reparasjon og vedlikeh'!D100,"")</f>
        <v>88.5</v>
      </c>
      <c r="C107" s="3"/>
      <c r="D107" s="65" cm="1">
        <f t="array" ref="D107">_xlfn.IFS(B107="","",B107&gt;0,B107/B106)</f>
        <v>1.0045402951191829</v>
      </c>
      <c r="E107" s="82"/>
      <c r="F107" s="3"/>
    </row>
    <row r="108" spans="1:6" x14ac:dyDescent="0.25">
      <c r="A108" s="9" t="s">
        <v>155</v>
      </c>
      <c r="B108" s="10">
        <f>IF('Rådata - Reparasjon og vedlikeh'!C101&lt;&gt;"",'Rådata - Reparasjon og vedlikeh'!D101,"")</f>
        <v>88.9</v>
      </c>
      <c r="C108" s="3"/>
      <c r="D108" s="65" cm="1">
        <f t="array" ref="D108">_xlfn.IFS(B108="","",B108&gt;0,B108/B107)</f>
        <v>1.0045197740112994</v>
      </c>
      <c r="E108" s="82"/>
      <c r="F108" s="3"/>
    </row>
    <row r="109" spans="1:6" x14ac:dyDescent="0.25">
      <c r="A109" s="9" t="s">
        <v>156</v>
      </c>
      <c r="B109" s="10">
        <f>IF('Rådata - Reparasjon og vedlikeh'!C102&lt;&gt;"",'Rådata - Reparasjon og vedlikeh'!D102,"")</f>
        <v>90</v>
      </c>
      <c r="C109" s="3"/>
      <c r="D109" s="65" cm="1">
        <f t="array" ref="D109">_xlfn.IFS(B109="","",B109&gt;0,B109/B108)</f>
        <v>1.0123734533183351</v>
      </c>
      <c r="E109" s="82"/>
      <c r="F109" s="3"/>
    </row>
    <row r="110" spans="1:6" x14ac:dyDescent="0.25">
      <c r="A110" s="9" t="s">
        <v>157</v>
      </c>
      <c r="B110" s="10">
        <f>IF('Rådata - Reparasjon og vedlikeh'!C103&lt;&gt;"",'Rådata - Reparasjon og vedlikeh'!D103,"")</f>
        <v>90.6</v>
      </c>
      <c r="D110" s="65" cm="1">
        <f t="array" ref="D110">_xlfn.IFS(B110="","",B110&gt;0,B110/B109)</f>
        <v>1.0066666666666666</v>
      </c>
      <c r="E110" s="82"/>
    </row>
    <row r="111" spans="1:6" x14ac:dyDescent="0.25">
      <c r="A111" s="9" t="s">
        <v>158</v>
      </c>
      <c r="B111" s="10">
        <f>IF('Rådata - Reparasjon og vedlikeh'!C104&lt;&gt;"",'Rådata - Reparasjon og vedlikeh'!D104,"")</f>
        <v>91.1</v>
      </c>
      <c r="D111" s="65" cm="1">
        <f t="array" ref="D111">_xlfn.IFS(B111="","",B111&gt;0,B111/B110)</f>
        <v>1.0055187637969094</v>
      </c>
      <c r="E111" s="82"/>
    </row>
    <row r="112" spans="1:6" x14ac:dyDescent="0.25">
      <c r="A112" s="9" t="s">
        <v>159</v>
      </c>
      <c r="B112" s="10">
        <f>IF('Rådata - Reparasjon og vedlikeh'!C105&lt;&gt;"",'Rådata - Reparasjon og vedlikeh'!D105,"")</f>
        <v>91.4</v>
      </c>
      <c r="D112" s="65" cm="1">
        <f t="array" ref="D112">_xlfn.IFS(B112="","",B112&gt;0,B112/B111)</f>
        <v>1.0032930845225028</v>
      </c>
      <c r="E112" s="82"/>
    </row>
    <row r="113" spans="1:5" x14ac:dyDescent="0.25">
      <c r="A113" s="9" t="s">
        <v>160</v>
      </c>
      <c r="B113" s="10">
        <f>IF('Rådata - Reparasjon og vedlikeh'!C106&lt;&gt;"",'Rådata - Reparasjon og vedlikeh'!D106,"")</f>
        <v>92</v>
      </c>
      <c r="D113" s="65" cm="1">
        <f t="array" ref="D113">_xlfn.IFS(B113="","",B113&gt;0,B113/B112)</f>
        <v>1.0065645514223194</v>
      </c>
      <c r="E113" s="82"/>
    </row>
    <row r="114" spans="1:5" x14ac:dyDescent="0.25">
      <c r="A114" s="9" t="s">
        <v>161</v>
      </c>
      <c r="B114" s="10">
        <f>IF('Rådata - Reparasjon og vedlikeh'!C107&lt;&gt;"",'Rådata - Reparasjon og vedlikeh'!D107,"")</f>
        <v>92.7</v>
      </c>
      <c r="D114" s="65" cm="1">
        <f t="array" ref="D114">_xlfn.IFS(B114="","",B114&gt;0,B114/B113)</f>
        <v>1.0076086956521739</v>
      </c>
      <c r="E114" s="82"/>
    </row>
    <row r="115" spans="1:5" x14ac:dyDescent="0.25">
      <c r="A115" s="9" t="s">
        <v>162</v>
      </c>
      <c r="B115" s="10">
        <f>IF('Rådata - Reparasjon og vedlikeh'!C108&lt;&gt;"",'Rådata - Reparasjon og vedlikeh'!D108,"")</f>
        <v>92.6</v>
      </c>
      <c r="D115" s="65" cm="1">
        <f t="array" ref="D115">_xlfn.IFS(B115="","",B115&gt;0,B115/B114)</f>
        <v>0.99892125134843568</v>
      </c>
      <c r="E115" s="82"/>
    </row>
    <row r="116" spans="1:5" x14ac:dyDescent="0.25">
      <c r="A116" s="9" t="s">
        <v>163</v>
      </c>
      <c r="B116" s="10">
        <f>IF('Rådata - Reparasjon og vedlikeh'!C109&lt;&gt;"",'Rådata - Reparasjon og vedlikeh'!D109,"")</f>
        <v>92.6</v>
      </c>
      <c r="C116" s="3">
        <f>AVERAGE(B105:B115)</f>
        <v>90.309090909090912</v>
      </c>
      <c r="D116" s="65" cm="1">
        <f t="array" ref="D116">_xlfn.IFS(B116="","",B116&gt;0,B116/B115)</f>
        <v>1</v>
      </c>
      <c r="E116" s="82"/>
    </row>
    <row r="117" spans="1:5" x14ac:dyDescent="0.25">
      <c r="A117" s="9" t="s">
        <v>164</v>
      </c>
      <c r="B117" s="10">
        <f>IF('Rådata - Reparasjon og vedlikeh'!C110&lt;&gt;"",'Rådata - Reparasjon og vedlikeh'!D110,"")</f>
        <v>93.6</v>
      </c>
      <c r="D117" s="65" cm="1">
        <f t="array" ref="D117">_xlfn.IFS(B117="","",B117&gt;0,B117/B116)</f>
        <v>1.0107991360691144</v>
      </c>
      <c r="E117" s="82"/>
    </row>
    <row r="118" spans="1:5" x14ac:dyDescent="0.25">
      <c r="A118" s="9" t="s">
        <v>165</v>
      </c>
      <c r="B118" s="10">
        <f>IF('Rådata - Reparasjon og vedlikeh'!C111&lt;&gt;"",'Rådata - Reparasjon og vedlikeh'!D111,"")</f>
        <v>94.2</v>
      </c>
      <c r="D118" s="65" cm="1">
        <f t="array" ref="D118">_xlfn.IFS(B118="","",B118&gt;0,B118/B117)</f>
        <v>1.0064102564102566</v>
      </c>
      <c r="E118" s="82"/>
    </row>
    <row r="119" spans="1:5" x14ac:dyDescent="0.25">
      <c r="A119" s="9" t="s">
        <v>166</v>
      </c>
      <c r="B119" s="10">
        <f>IF('Rådata - Reparasjon og vedlikeh'!C112&lt;&gt;"",'Rådata - Reparasjon og vedlikeh'!D112,"")</f>
        <v>94.7</v>
      </c>
      <c r="D119" s="65" cm="1">
        <f t="array" ref="D119">_xlfn.IFS(B119="","",B119&gt;0,B119/B118)</f>
        <v>1.0053078556263271</v>
      </c>
      <c r="E119" s="82"/>
    </row>
    <row r="120" spans="1:5" x14ac:dyDescent="0.25">
      <c r="A120" s="9" t="s">
        <v>167</v>
      </c>
      <c r="B120" s="10">
        <f>IF('Rådata - Reparasjon og vedlikeh'!C113&lt;&gt;"",'Rådata - Reparasjon og vedlikeh'!D113,"")</f>
        <v>95.3</v>
      </c>
      <c r="D120" s="65" cm="1">
        <f t="array" ref="D120">_xlfn.IFS(B120="","",B120&gt;0,B120/B119)</f>
        <v>1.0063357972544877</v>
      </c>
      <c r="E120" s="82"/>
    </row>
    <row r="121" spans="1:5" x14ac:dyDescent="0.25">
      <c r="A121" s="9" t="s">
        <v>168</v>
      </c>
      <c r="B121" s="10">
        <f>IF('Rådata - Reparasjon og vedlikeh'!C114&lt;&gt;"",'Rådata - Reparasjon og vedlikeh'!D114,"")</f>
        <v>95.7</v>
      </c>
      <c r="D121" s="65" cm="1">
        <f t="array" ref="D121">_xlfn.IFS(B121="","",B121&gt;0,B121/B120)</f>
        <v>1.0041972717733474</v>
      </c>
      <c r="E121" s="82"/>
    </row>
    <row r="122" spans="1:5" x14ac:dyDescent="0.25">
      <c r="A122" s="9" t="s">
        <v>169</v>
      </c>
      <c r="B122" s="10">
        <f>IF('Rådata - Reparasjon og vedlikeh'!C115&lt;&gt;"",'Rådata - Reparasjon og vedlikeh'!D115,"")</f>
        <v>95.9</v>
      </c>
      <c r="D122" s="65" cm="1">
        <f t="array" ref="D122">_xlfn.IFS(B122="","",B122&gt;0,B122/B121)</f>
        <v>1.0020898641588296</v>
      </c>
      <c r="E122" s="82"/>
    </row>
    <row r="123" spans="1:5" x14ac:dyDescent="0.25">
      <c r="A123" s="9" t="s">
        <v>170</v>
      </c>
      <c r="B123" s="10">
        <f>IF('Rådata - Reparasjon og vedlikeh'!C116&lt;&gt;"",'Rådata - Reparasjon og vedlikeh'!D116,"")</f>
        <v>95.9</v>
      </c>
      <c r="D123" s="65" cm="1">
        <f t="array" ref="D123">_xlfn.IFS(B123="","",B123&gt;0,B123/B122)</f>
        <v>1</v>
      </c>
      <c r="E123" s="82"/>
    </row>
    <row r="124" spans="1:5" x14ac:dyDescent="0.25">
      <c r="A124" s="9" t="s">
        <v>171</v>
      </c>
      <c r="B124" s="10">
        <f>IF('Rådata - Reparasjon og vedlikeh'!C117&lt;&gt;"",'Rådata - Reparasjon og vedlikeh'!D117,"")</f>
        <v>96.1</v>
      </c>
      <c r="D124" s="65" cm="1">
        <f t="array" ref="D124">_xlfn.IFS(B124="","",B124&gt;0,B124/B123)</f>
        <v>1.0020855057351405</v>
      </c>
      <c r="E124" s="82"/>
    </row>
    <row r="125" spans="1:5" x14ac:dyDescent="0.25">
      <c r="A125" s="9" t="s">
        <v>172</v>
      </c>
      <c r="B125" s="10">
        <f>IF('Rådata - Reparasjon og vedlikeh'!C118&lt;&gt;"",'Rådata - Reparasjon og vedlikeh'!D118,"")</f>
        <v>96.8</v>
      </c>
      <c r="D125" s="65" cm="1">
        <f t="array" ref="D125">_xlfn.IFS(B125="","",B125&gt;0,B125/B124)</f>
        <v>1.0072840790842872</v>
      </c>
      <c r="E125" s="82"/>
    </row>
    <row r="126" spans="1:5" x14ac:dyDescent="0.25">
      <c r="A126" s="9" t="s">
        <v>173</v>
      </c>
      <c r="B126" s="10">
        <f>IF('Rådata - Reparasjon og vedlikeh'!C119&lt;&gt;"",'Rådata - Reparasjon og vedlikeh'!D119,"")</f>
        <v>97.1</v>
      </c>
      <c r="D126" s="65" cm="1">
        <f t="array" ref="D126">_xlfn.IFS(B126="","",B126&gt;0,B126/B125)</f>
        <v>1.0030991735537189</v>
      </c>
      <c r="E126" s="82"/>
    </row>
    <row r="127" spans="1:5" x14ac:dyDescent="0.25">
      <c r="A127" s="9" t="s">
        <v>174</v>
      </c>
      <c r="B127" s="10">
        <f>IF('Rådata - Reparasjon og vedlikeh'!C120&lt;&gt;"",'Rådata - Reparasjon og vedlikeh'!D120,"")</f>
        <v>97.3</v>
      </c>
      <c r="D127" s="65" cm="1">
        <f t="array" ref="D127">_xlfn.IFS(B127="","",B127&gt;0,B127/B126)</f>
        <v>1.0020597322348095</v>
      </c>
      <c r="E127" s="82"/>
    </row>
    <row r="128" spans="1:5" x14ac:dyDescent="0.25">
      <c r="A128" s="9" t="s">
        <v>175</v>
      </c>
      <c r="B128" s="10">
        <f>IF('Rådata - Reparasjon og vedlikeh'!C121&lt;&gt;"",'Rådata - Reparasjon og vedlikeh'!D121,"")</f>
        <v>97.4</v>
      </c>
      <c r="C128" s="3">
        <f>AVERAGE(B117:B128)</f>
        <v>95.833333333333329</v>
      </c>
      <c r="D128" s="65" cm="1">
        <f t="array" ref="D128">_xlfn.IFS(B128="","",B128&gt;0,B128/B127)</f>
        <v>1.0010277492291881</v>
      </c>
      <c r="E128" s="82"/>
    </row>
    <row r="129" spans="1:5" x14ac:dyDescent="0.25">
      <c r="A129" s="2" t="s">
        <v>334</v>
      </c>
      <c r="B129" s="10">
        <f>IF('Rådata - Reparasjon og vedlikeh'!C122&lt;&gt;"",'Rådata - Reparasjon og vedlikeh'!D122,"")</f>
        <v>98.3</v>
      </c>
      <c r="D129" s="65" cm="1">
        <f t="array" ref="D129">_xlfn.IFS(B129="","",B129&gt;0,B129/B128)</f>
        <v>1.0092402464065708</v>
      </c>
      <c r="E129" s="82"/>
    </row>
    <row r="130" spans="1:5" x14ac:dyDescent="0.25">
      <c r="A130" s="2" t="s">
        <v>335</v>
      </c>
      <c r="B130" s="10">
        <f>IF('Rådata - Reparasjon og vedlikeh'!C123&lt;&gt;"",'Rådata - Reparasjon og vedlikeh'!D123,"")</f>
        <v>99</v>
      </c>
      <c r="D130" s="65" cm="1">
        <f t="array" ref="D130">_xlfn.IFS(B130="","",B130&gt;0,B130/B129)</f>
        <v>1.0071210579857579</v>
      </c>
    </row>
    <row r="131" spans="1:5" x14ac:dyDescent="0.25">
      <c r="A131" s="2" t="s">
        <v>336</v>
      </c>
      <c r="B131" s="10">
        <f>IF('Rådata - Reparasjon og vedlikeh'!C124&lt;&gt;"",'Rådata - Reparasjon og vedlikeh'!D124,"")</f>
        <v>99</v>
      </c>
      <c r="D131" s="65" cm="1">
        <f t="array" ref="D131">_xlfn.IFS(B131="","",B131&gt;0,B131/B130)</f>
        <v>1</v>
      </c>
    </row>
    <row r="132" spans="1:5" x14ac:dyDescent="0.25">
      <c r="A132" s="2" t="s">
        <v>337</v>
      </c>
      <c r="B132" s="10">
        <f>IF('Rådata - Reparasjon og vedlikeh'!C125&lt;&gt;"",'Rådata - Reparasjon og vedlikeh'!D125,"")</f>
        <v>99.5</v>
      </c>
      <c r="D132" s="65" cm="1">
        <f t="array" ref="D132">_xlfn.IFS(B132="","",B132&gt;0,B132/B131)</f>
        <v>1.005050505050505</v>
      </c>
    </row>
    <row r="133" spans="1:5" x14ac:dyDescent="0.25">
      <c r="A133" s="2" t="s">
        <v>338</v>
      </c>
      <c r="B133" s="10">
        <f>IF('Rådata - Reparasjon og vedlikeh'!C126&lt;&gt;"",'Rådata - Reparasjon og vedlikeh'!D126,"")</f>
        <v>100</v>
      </c>
      <c r="D133" s="65" cm="1">
        <f t="array" ref="D133">_xlfn.IFS(B133="","",B133&gt;0,B133/B132)</f>
        <v>1.0050251256281406</v>
      </c>
    </row>
    <row r="134" spans="1:5" x14ac:dyDescent="0.25">
      <c r="A134" s="2" t="s">
        <v>339</v>
      </c>
      <c r="B134" s="10">
        <f>IF('Rådata - Reparasjon og vedlikeh'!C127&lt;&gt;"",'Rådata - Reparasjon og vedlikeh'!D127,"")</f>
        <v>99.7</v>
      </c>
      <c r="D134" s="65" cm="1">
        <f t="array" ref="D134">_xlfn.IFS(B134="","",B134&gt;0,B134/B133)</f>
        <v>0.997</v>
      </c>
    </row>
    <row r="135" spans="1:5" x14ac:dyDescent="0.25">
      <c r="A135" s="2" t="s">
        <v>340</v>
      </c>
      <c r="B135" s="10">
        <f>IF('Rådata - Reparasjon og vedlikeh'!C128&lt;&gt;"",'Rådata - Reparasjon og vedlikeh'!D128,"")</f>
        <v>100.1</v>
      </c>
      <c r="D135" s="65" cm="1">
        <f t="array" ref="D135">_xlfn.IFS(B135="","",B135&gt;0,B135/B134)</f>
        <v>1.0040120361083249</v>
      </c>
    </row>
    <row r="136" spans="1:5" x14ac:dyDescent="0.25">
      <c r="A136" s="2" t="s">
        <v>341</v>
      </c>
      <c r="B136" s="10">
        <f>IF('Rådata - Reparasjon og vedlikeh'!C129&lt;&gt;"",'Rådata - Reparasjon og vedlikeh'!D129,"")</f>
        <v>100.3</v>
      </c>
      <c r="D136" s="65" cm="1">
        <f t="array" ref="D136">_xlfn.IFS(B136="","",B136&gt;0,B136/B135)</f>
        <v>1.0019980019980019</v>
      </c>
    </row>
    <row r="137" spans="1:5" x14ac:dyDescent="0.25">
      <c r="A137" s="2" t="s">
        <v>342</v>
      </c>
      <c r="B137" s="10">
        <f>IF('Rådata - Reparasjon og vedlikeh'!C130&lt;&gt;"",'Rådata - Reparasjon og vedlikeh'!D130,"")</f>
        <v>100.4</v>
      </c>
      <c r="D137" s="65" cm="1">
        <f t="array" ref="D137">_xlfn.IFS(B137="","",B137&gt;0,B137/B136)</f>
        <v>1.0009970089730809</v>
      </c>
    </row>
    <row r="138" spans="1:5" x14ac:dyDescent="0.25">
      <c r="A138" s="2" t="s">
        <v>343</v>
      </c>
      <c r="B138" s="10">
        <f>IF('Rådata - Reparasjon og vedlikeh'!C131&lt;&gt;"",'Rådata - Reparasjon og vedlikeh'!D131,"")</f>
        <v>101.1</v>
      </c>
      <c r="D138" s="65" cm="1">
        <f t="array" ref="D138">_xlfn.IFS(B138="","",B138&gt;0,B138/B137)</f>
        <v>1.0069721115537849</v>
      </c>
    </row>
    <row r="139" spans="1:5" x14ac:dyDescent="0.25">
      <c r="A139" s="2" t="s">
        <v>344</v>
      </c>
      <c r="B139" s="10">
        <f>IF('Rådata - Reparasjon og vedlikeh'!C132&lt;&gt;"",'Rådata - Reparasjon og vedlikeh'!D132,"")</f>
        <v>101.2</v>
      </c>
      <c r="D139" s="65" cm="1">
        <f t="array" ref="D139">_xlfn.IFS(B139="","",B139&gt;0,B139/B138)</f>
        <v>1.0009891196834817</v>
      </c>
    </row>
    <row r="140" spans="1:5" x14ac:dyDescent="0.25">
      <c r="A140" s="2" t="s">
        <v>345</v>
      </c>
      <c r="B140" s="10">
        <f>IF('Rådata - Reparasjon og vedlikeh'!C133&lt;&gt;"",'Rådata - Reparasjon og vedlikeh'!D133,"")</f>
        <v>101.3</v>
      </c>
      <c r="D140" s="65" cm="1">
        <f t="array" ref="D140">_xlfn.IFS(B140="","",B140&gt;0,B140/B139)</f>
        <v>1.00098814229249</v>
      </c>
    </row>
    <row r="141" spans="1:5" x14ac:dyDescent="0.25">
      <c r="A141" s="2" t="s">
        <v>346</v>
      </c>
      <c r="B141" s="10">
        <f>IF('Rådata - Reparasjon og vedlikeh'!C134&lt;&gt;"",'Rådata - Reparasjon og vedlikeh'!D134,"")</f>
        <v>102.2</v>
      </c>
      <c r="D141" s="65" cm="1">
        <f t="array" ref="D141">_xlfn.IFS(B141="","",B141&gt;0,B141/B140)</f>
        <v>1.0088845014807504</v>
      </c>
    </row>
    <row r="142" spans="1:5" x14ac:dyDescent="0.25">
      <c r="A142" s="2" t="s">
        <v>347</v>
      </c>
      <c r="B142" s="10">
        <f>IF('Rådata - Reparasjon og vedlikeh'!C135&lt;&gt;"",'Rådata - Reparasjon og vedlikeh'!D135,"")</f>
        <v>102.7</v>
      </c>
      <c r="D142" s="65" cm="1">
        <f t="array" ref="D142">_xlfn.IFS(B142="","",B142&gt;0,B142/B141)</f>
        <v>1.0048923679060666</v>
      </c>
    </row>
    <row r="143" spans="1:5" x14ac:dyDescent="0.25">
      <c r="A143" s="2" t="s">
        <v>348</v>
      </c>
      <c r="B143" s="10">
        <f>IF('Rådata - Reparasjon og vedlikeh'!C136&lt;&gt;"",'Rådata - Reparasjon og vedlikeh'!D136,"")</f>
        <v>102.5</v>
      </c>
      <c r="D143" s="65" cm="1">
        <f t="array" ref="D143">_xlfn.IFS(B143="","",B143&gt;0,B143/B142)</f>
        <v>0.99805258033106137</v>
      </c>
    </row>
    <row r="144" spans="1:5" x14ac:dyDescent="0.25">
      <c r="A144" s="2" t="s">
        <v>349</v>
      </c>
      <c r="B144" s="10">
        <f>IF('Rådata - Reparasjon og vedlikeh'!C137&lt;&gt;"",'Rådata - Reparasjon og vedlikeh'!D137,"")</f>
        <v>102.7</v>
      </c>
      <c r="D144" s="65" cm="1">
        <f t="array" ref="D144">_xlfn.IFS(B144="","",B144&gt;0,B144/B143)</f>
        <v>1.0019512195121951</v>
      </c>
    </row>
    <row r="145" spans="1:4" x14ac:dyDescent="0.25">
      <c r="A145" s="2" t="s">
        <v>350</v>
      </c>
      <c r="B145" s="10">
        <f>IF('Rådata - Reparasjon og vedlikeh'!C138&lt;&gt;"",'Rådata - Reparasjon og vedlikeh'!D138,"")</f>
        <v>103</v>
      </c>
      <c r="D145" s="65" cm="1">
        <f t="array" ref="D145">_xlfn.IFS(B145="","",B145&gt;0,B145/B144)</f>
        <v>1.0029211295034079</v>
      </c>
    </row>
    <row r="146" spans="1:4" x14ac:dyDescent="0.25">
      <c r="A146" s="2" t="s">
        <v>351</v>
      </c>
      <c r="B146" s="10">
        <f>IF('Rådata - Reparasjon og vedlikeh'!C139&lt;&gt;"",'Rådata - Reparasjon og vedlikeh'!D139,"")</f>
        <v>103.1</v>
      </c>
      <c r="D146" s="65" cm="1">
        <f t="array" ref="D146">_xlfn.IFS(B146="","",B146&gt;0,B146/B145)</f>
        <v>1.0009708737864078</v>
      </c>
    </row>
    <row r="147" spans="1:4" x14ac:dyDescent="0.25">
      <c r="A147" s="2" t="s">
        <v>352</v>
      </c>
      <c r="B147" s="10">
        <f>IF('Rådata - Reparasjon og vedlikeh'!C140&lt;&gt;"",'Rådata - Reparasjon og vedlikeh'!D140,"")</f>
        <v>104.1</v>
      </c>
      <c r="D147" s="65" cm="1">
        <f t="array" ref="D147">_xlfn.IFS(B147="","",B147&gt;0,B147/B146)</f>
        <v>1.0096993210475267</v>
      </c>
    </row>
    <row r="148" spans="1:4" x14ac:dyDescent="0.25">
      <c r="A148" s="2" t="s">
        <v>353</v>
      </c>
      <c r="B148" s="10" t="str">
        <f>IF('Rådata - Reparasjon og vedlikeh'!C141&lt;&gt;"",'Rådata - Reparasjon og vedlikeh'!D141,"")</f>
        <v/>
      </c>
      <c r="D148" s="65" t="str" cm="1">
        <f t="array" ref="D148">_xlfn.IFS(B148="","",B148&gt;0,B148/B147)</f>
        <v/>
      </c>
    </row>
    <row r="149" spans="1:4" x14ac:dyDescent="0.25">
      <c r="A149" s="2" t="s">
        <v>354</v>
      </c>
      <c r="B149" s="10" t="str">
        <f>IF('Rådata - Reparasjon og vedlikeh'!C142&lt;&gt;"",'Rådata - Reparasjon og vedlikeh'!D142,"")</f>
        <v/>
      </c>
      <c r="D149" s="65" t="str" cm="1">
        <f t="array" ref="D149">_xlfn.IFS(B149="","",B149&gt;0,B149/B148)</f>
        <v/>
      </c>
    </row>
    <row r="150" spans="1:4" x14ac:dyDescent="0.25">
      <c r="A150" s="2" t="s">
        <v>355</v>
      </c>
      <c r="B150" s="10" t="str">
        <f>IF('Rådata - Reparasjon og vedlikeh'!C143&lt;&gt;"",'Rådata - Reparasjon og vedlikeh'!D143,"")</f>
        <v/>
      </c>
      <c r="D150" s="65" t="str" cm="1">
        <f t="array" ref="D150">_xlfn.IFS(B150="","",B150&gt;0,B150/B149)</f>
        <v/>
      </c>
    </row>
    <row r="151" spans="1:4" x14ac:dyDescent="0.25">
      <c r="A151" s="2" t="s">
        <v>356</v>
      </c>
      <c r="B151" s="10" t="str">
        <f>IF('Rådata - Reparasjon og vedlikeh'!C144&lt;&gt;"",'Rådata - Reparasjon og vedlikeh'!D144,"")</f>
        <v/>
      </c>
      <c r="D151" s="65" t="str" cm="1">
        <f t="array" ref="D151">_xlfn.IFS(B151="","",B151&gt;0,B151/B150)</f>
        <v/>
      </c>
    </row>
    <row r="152" spans="1:4" x14ac:dyDescent="0.25">
      <c r="A152" s="2" t="s">
        <v>357</v>
      </c>
      <c r="B152" s="10" t="str">
        <f>IF('Rådata - Reparasjon og vedlikeh'!C145&lt;&gt;"",'Rådata - Reparasjon og vedlikeh'!D145,"")</f>
        <v/>
      </c>
      <c r="D152" s="65" t="str" cm="1">
        <f t="array" ref="D152">_xlfn.IFS(B152="","",B152&gt;0,B152/B151)</f>
        <v/>
      </c>
    </row>
  </sheetData>
  <mergeCells count="3">
    <mergeCell ref="G10:I10"/>
    <mergeCell ref="G11:I11"/>
    <mergeCell ref="G12:I12"/>
  </mergeCells>
  <phoneticPr fontId="20" type="noConversion"/>
  <hyperlinks>
    <hyperlink ref="A2" r:id="rId1" xr:uid="{301EB4D5-C57A-454E-AFAD-F9BDC34547A3}"/>
  </hyperlink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D19A8-1B88-4819-884B-594F7D2C1FDF}">
  <sheetPr>
    <tabColor rgb="FF00B0F0"/>
  </sheetPr>
  <dimension ref="A1:S148"/>
  <sheetViews>
    <sheetView workbookViewId="0">
      <selection activeCell="B112" sqref="B112:B148"/>
    </sheetView>
  </sheetViews>
  <sheetFormatPr baseColWidth="10" defaultColWidth="11.42578125" defaultRowHeight="15" x14ac:dyDescent="0.25"/>
  <cols>
    <col min="1" max="1" width="9.5703125" customWidth="1"/>
    <col min="8" max="8" width="21.85546875" customWidth="1"/>
  </cols>
  <sheetData>
    <row r="1" spans="1:19" ht="18.75" x14ac:dyDescent="0.3">
      <c r="A1" s="5" t="s">
        <v>207</v>
      </c>
    </row>
    <row r="2" spans="1:19" x14ac:dyDescent="0.25">
      <c r="A2" s="6" t="s">
        <v>208</v>
      </c>
    </row>
    <row r="3" spans="1:19" x14ac:dyDescent="0.25">
      <c r="A3" s="2" t="s">
        <v>209</v>
      </c>
    </row>
    <row r="4" spans="1:19" ht="15.75" thickBot="1" x14ac:dyDescent="0.3">
      <c r="A4" s="2" t="s">
        <v>10</v>
      </c>
      <c r="B4" s="2" t="s">
        <v>179</v>
      </c>
      <c r="C4" s="2"/>
      <c r="D4" s="4" t="s">
        <v>8</v>
      </c>
      <c r="H4" s="36" t="s">
        <v>4</v>
      </c>
      <c r="I4" s="35">
        <v>2015</v>
      </c>
      <c r="J4" s="35">
        <v>2016</v>
      </c>
      <c r="K4" s="35">
        <v>2017</v>
      </c>
      <c r="L4" s="35">
        <v>2018</v>
      </c>
      <c r="M4" s="35">
        <v>2019</v>
      </c>
      <c r="N4" s="35">
        <v>2020</v>
      </c>
      <c r="O4" s="35">
        <v>2021</v>
      </c>
      <c r="P4" s="35">
        <v>2022</v>
      </c>
      <c r="Q4" s="35">
        <v>2023</v>
      </c>
      <c r="R4" s="35">
        <v>2024</v>
      </c>
      <c r="S4" s="35">
        <v>2025</v>
      </c>
    </row>
    <row r="5" spans="1:19" ht="30" x14ac:dyDescent="0.25">
      <c r="A5" s="2" t="s">
        <v>14</v>
      </c>
      <c r="B5" s="3">
        <f>IF('Rådata - forsikring'!C2&lt;&gt;"",'Rådata - forsikring'!D2,"")</f>
        <v>63.2</v>
      </c>
      <c r="C5" s="3"/>
      <c r="D5" s="45">
        <v>1</v>
      </c>
      <c r="E5" s="82"/>
      <c r="F5" s="158" t="s">
        <v>13</v>
      </c>
      <c r="G5" s="3">
        <f>B5</f>
        <v>63.2</v>
      </c>
      <c r="H5" s="47" t="s">
        <v>210</v>
      </c>
      <c r="I5">
        <v>100</v>
      </c>
      <c r="J5">
        <v>100.22499999999998</v>
      </c>
      <c r="K5">
        <v>101.5</v>
      </c>
      <c r="L5">
        <v>103.65000000000002</v>
      </c>
      <c r="M5">
        <v>106</v>
      </c>
      <c r="N5">
        <v>110.35000000000001</v>
      </c>
      <c r="O5">
        <v>117.12500000000004</v>
      </c>
      <c r="P5">
        <v>123.27499999999999</v>
      </c>
      <c r="Q5" s="3">
        <f>C112</f>
        <v>81.945454545454524</v>
      </c>
      <c r="R5" s="3">
        <f>C124</f>
        <v>88.050000000000011</v>
      </c>
    </row>
    <row r="6" spans="1:19" ht="15.75" thickBot="1" x14ac:dyDescent="0.3">
      <c r="A6" s="2" t="s">
        <v>17</v>
      </c>
      <c r="B6" s="3">
        <f>IF('Rådata - forsikring'!C3&lt;&gt;"",'Rådata - forsikring'!D3,"")</f>
        <v>63.2</v>
      </c>
      <c r="C6" s="3"/>
      <c r="D6" s="45" cm="1">
        <f t="array" ref="D6">_xlfn.IFS(B6="","",B6&gt;0,B6/B5)</f>
        <v>1</v>
      </c>
      <c r="E6" s="82"/>
      <c r="F6" s="158" t="s">
        <v>16</v>
      </c>
      <c r="G6" s="3">
        <f>B8</f>
        <v>63.4</v>
      </c>
      <c r="H6" s="41" t="s">
        <v>15</v>
      </c>
      <c r="I6" s="22"/>
      <c r="J6" s="22">
        <f>J5/I5</f>
        <v>1.0022499999999999</v>
      </c>
      <c r="K6" s="22">
        <f t="shared" ref="K6:R6" si="0">K5/J5</f>
        <v>1.0127213769019707</v>
      </c>
      <c r="L6" s="22">
        <f t="shared" si="0"/>
        <v>1.0211822660098524</v>
      </c>
      <c r="M6" s="22">
        <f t="shared" si="0"/>
        <v>1.0226724553786781</v>
      </c>
      <c r="N6" s="22">
        <f t="shared" si="0"/>
        <v>1.0410377358490568</v>
      </c>
      <c r="O6" s="22">
        <f t="shared" si="0"/>
        <v>1.0613955595831448</v>
      </c>
      <c r="P6" s="22">
        <f t="shared" si="0"/>
        <v>1.052508004268943</v>
      </c>
      <c r="Q6" s="22">
        <f t="shared" si="0"/>
        <v>0.66473700706107908</v>
      </c>
      <c r="R6" s="22">
        <f t="shared" si="0"/>
        <v>1.0744952296427783</v>
      </c>
      <c r="S6" s="22"/>
    </row>
    <row r="7" spans="1:19" x14ac:dyDescent="0.25">
      <c r="A7" s="2" t="s">
        <v>19</v>
      </c>
      <c r="B7" s="3">
        <f>IF('Rådata - forsikring'!C4&lt;&gt;"",'Rådata - forsikring'!D4,"")</f>
        <v>63.2</v>
      </c>
      <c r="C7" s="3"/>
      <c r="D7" s="45" cm="1">
        <f t="array" ref="D7">_xlfn.IFS(B7="","",B7&gt;0,B7/B6)</f>
        <v>1</v>
      </c>
      <c r="E7" s="82"/>
      <c r="F7" s="158" t="s">
        <v>18</v>
      </c>
      <c r="G7" s="3">
        <f>B11</f>
        <v>63.4</v>
      </c>
      <c r="H7" s="3"/>
    </row>
    <row r="8" spans="1:19" x14ac:dyDescent="0.25">
      <c r="A8" s="2" t="s">
        <v>21</v>
      </c>
      <c r="B8" s="3">
        <f>IF('Rådata - forsikring'!C5&lt;&gt;"",'Rådata - forsikring'!D5,"")</f>
        <v>63.4</v>
      </c>
      <c r="C8" s="3"/>
      <c r="D8" s="45" cm="1">
        <f t="array" ref="D8">_xlfn.IFS(B8="","",B8&gt;0,B8/B7)</f>
        <v>1.0031645569620253</v>
      </c>
      <c r="E8" s="82"/>
      <c r="F8" s="158" t="s">
        <v>20</v>
      </c>
      <c r="G8" s="3">
        <f>B14</f>
        <v>63.6</v>
      </c>
      <c r="H8" s="3"/>
    </row>
    <row r="9" spans="1:19" x14ac:dyDescent="0.25">
      <c r="A9" s="2" t="s">
        <v>24</v>
      </c>
      <c r="B9" s="3">
        <f>IF('Rådata - forsikring'!C6&lt;&gt;"",'Rådata - forsikring'!D6,"")</f>
        <v>63.4</v>
      </c>
      <c r="C9" s="3"/>
      <c r="D9" s="45" cm="1">
        <f t="array" ref="D9">_xlfn.IFS(B9="","",B9&gt;0,B9/B8)</f>
        <v>1</v>
      </c>
      <c r="E9" s="82"/>
      <c r="F9" s="158" t="s">
        <v>23</v>
      </c>
      <c r="G9" s="3">
        <f>B17</f>
        <v>63.6</v>
      </c>
      <c r="H9" s="219" t="s">
        <v>22</v>
      </c>
      <c r="I9" s="219"/>
      <c r="J9" s="219"/>
    </row>
    <row r="10" spans="1:19" x14ac:dyDescent="0.25">
      <c r="A10" s="2" t="s">
        <v>27</v>
      </c>
      <c r="B10" s="3">
        <f>IF('Rådata - forsikring'!C7&lt;&gt;"",'Rådata - forsikring'!D7,"")</f>
        <v>63.4</v>
      </c>
      <c r="C10" s="3"/>
      <c r="D10" s="45" cm="1">
        <f t="array" ref="D10">_xlfn.IFS(B10="","",B10&gt;0,B10/B9)</f>
        <v>1</v>
      </c>
      <c r="E10" s="82"/>
      <c r="F10" s="158" t="s">
        <v>26</v>
      </c>
      <c r="G10" s="3">
        <f>B20</f>
        <v>63.5</v>
      </c>
      <c r="H10" s="210" t="s">
        <v>28</v>
      </c>
      <c r="I10" s="210"/>
      <c r="J10" s="210"/>
      <c r="K10" t="s">
        <v>29</v>
      </c>
      <c r="M10" s="14"/>
      <c r="N10" s="14"/>
      <c r="O10" s="14"/>
    </row>
    <row r="11" spans="1:19" x14ac:dyDescent="0.25">
      <c r="A11" s="2" t="s">
        <v>31</v>
      </c>
      <c r="B11" s="3">
        <f>IF('Rådata - forsikring'!C8&lt;&gt;"",'Rådata - forsikring'!D8,"")</f>
        <v>63.4</v>
      </c>
      <c r="C11" s="3"/>
      <c r="D11" s="45" cm="1">
        <f t="array" ref="D11">_xlfn.IFS(B11="","",B11&gt;0,B11/B10)</f>
        <v>1</v>
      </c>
      <c r="E11" s="82"/>
      <c r="F11" s="158" t="s">
        <v>30</v>
      </c>
      <c r="G11" s="3">
        <f>B23</f>
        <v>63.6</v>
      </c>
      <c r="H11" s="220" t="s">
        <v>211</v>
      </c>
      <c r="I11" s="220"/>
      <c r="J11" s="220"/>
      <c r="K11" s="82">
        <f>EXP(LN(1+(G47/G5-1))/((COUNT(G5:G47))-1))-1</f>
        <v>2.2453426796701592E-2</v>
      </c>
      <c r="M11" s="14"/>
      <c r="N11" s="14"/>
      <c r="O11" s="14"/>
    </row>
    <row r="12" spans="1:19" x14ac:dyDescent="0.25">
      <c r="A12" s="2" t="s">
        <v>34</v>
      </c>
      <c r="B12" s="3">
        <f>IF('Rådata - forsikring'!C9&lt;&gt;"",'Rådata - forsikring'!D9,"")</f>
        <v>63.4</v>
      </c>
      <c r="C12" s="3"/>
      <c r="D12" s="45" cm="1">
        <f t="array" ref="D12">_xlfn.IFS(B12="","",B12&gt;0,B12/B11)</f>
        <v>1</v>
      </c>
      <c r="E12" s="82"/>
      <c r="F12" s="158" t="s">
        <v>33</v>
      </c>
      <c r="G12" s="3">
        <f>B26</f>
        <v>63.5</v>
      </c>
      <c r="H12" s="220" t="s">
        <v>212</v>
      </c>
      <c r="I12" s="220"/>
      <c r="J12" s="220"/>
      <c r="K12" s="82">
        <f>EXP(LN(1+(B131/B5-1))/((COUNT(B5:B131))-1))-1</f>
        <v>3.7983673206289925E-3</v>
      </c>
      <c r="M12" s="14"/>
      <c r="N12" s="14"/>
      <c r="O12" s="14"/>
    </row>
    <row r="13" spans="1:19" x14ac:dyDescent="0.25">
      <c r="A13" s="2" t="s">
        <v>37</v>
      </c>
      <c r="B13" s="3">
        <f>IF('Rådata - forsikring'!C10&lt;&gt;"",'Rådata - forsikring'!D10,"")</f>
        <v>63.4</v>
      </c>
      <c r="C13" s="3"/>
      <c r="D13" s="45" cm="1">
        <f t="array" ref="D13">_xlfn.IFS(B13="","",B13&gt;0,B13/B12)</f>
        <v>1</v>
      </c>
      <c r="E13" s="82"/>
      <c r="F13" s="158" t="s">
        <v>36</v>
      </c>
      <c r="G13" s="3">
        <f>B29</f>
        <v>63.7</v>
      </c>
      <c r="H13" s="3"/>
      <c r="I13" s="3"/>
      <c r="J13" s="3"/>
      <c r="M13" s="14"/>
      <c r="N13" s="14"/>
      <c r="O13" s="14"/>
    </row>
    <row r="14" spans="1:19" x14ac:dyDescent="0.25">
      <c r="A14" s="2" t="s">
        <v>39</v>
      </c>
      <c r="B14" s="3">
        <f>IF('Rådata - forsikring'!C11&lt;&gt;"",'Rådata - forsikring'!D11,"")</f>
        <v>63.6</v>
      </c>
      <c r="C14" s="3"/>
      <c r="D14" s="45" cm="1">
        <f t="array" ref="D14">_xlfn.IFS(B14="","",B14&gt;0,B14/B13)</f>
        <v>1.0031545741324921</v>
      </c>
      <c r="E14" s="82"/>
      <c r="F14" s="158" t="s">
        <v>38</v>
      </c>
      <c r="G14" s="3">
        <f>B32</f>
        <v>64.099999999999994</v>
      </c>
      <c r="H14" s="3"/>
      <c r="I14" s="3"/>
      <c r="J14" s="3"/>
      <c r="M14" s="14"/>
      <c r="N14" s="14"/>
      <c r="O14" s="14"/>
    </row>
    <row r="15" spans="1:19" x14ac:dyDescent="0.25">
      <c r="A15" s="2" t="s">
        <v>41</v>
      </c>
      <c r="B15" s="3">
        <f>IF('Rådata - forsikring'!C12&lt;&gt;"",'Rådata - forsikring'!D12,"")</f>
        <v>63.6</v>
      </c>
      <c r="C15" s="3"/>
      <c r="D15" s="45" cm="1">
        <f t="array" ref="D15">_xlfn.IFS(B15="","",B15&gt;0,B15/B14)</f>
        <v>1</v>
      </c>
      <c r="E15" s="82"/>
      <c r="F15" s="158" t="s">
        <v>40</v>
      </c>
      <c r="G15" s="3">
        <f>B35</f>
        <v>64.599999999999994</v>
      </c>
      <c r="H15" s="3"/>
      <c r="I15" s="3"/>
      <c r="J15" s="3"/>
      <c r="M15" s="14"/>
      <c r="N15" s="14"/>
      <c r="O15" s="14"/>
    </row>
    <row r="16" spans="1:19" x14ac:dyDescent="0.25">
      <c r="A16" s="2" t="s">
        <v>43</v>
      </c>
      <c r="B16" s="3">
        <f>IF('Rådata - forsikring'!C13&lt;&gt;"",'Rådata - forsikring'!D13,"")</f>
        <v>63.6</v>
      </c>
      <c r="C16" s="3">
        <f>AVERAGE(B5:B16)</f>
        <v>63.400000000000006</v>
      </c>
      <c r="D16" s="45" cm="1">
        <f t="array" ref="D16">_xlfn.IFS(B16="","",B16&gt;0,B16/B15)</f>
        <v>1</v>
      </c>
      <c r="E16" s="82"/>
      <c r="F16" s="158" t="s">
        <v>42</v>
      </c>
      <c r="G16" s="3">
        <f>B38</f>
        <v>65.099999999999994</v>
      </c>
      <c r="H16" s="3"/>
      <c r="I16" s="3"/>
      <c r="J16" s="3"/>
      <c r="M16" s="14"/>
      <c r="N16" s="14"/>
      <c r="O16" s="14"/>
    </row>
    <row r="17" spans="1:15" x14ac:dyDescent="0.25">
      <c r="A17" s="2" t="s">
        <v>45</v>
      </c>
      <c r="B17" s="3">
        <f>IF('Rådata - forsikring'!C14&lt;&gt;"",'Rådata - forsikring'!D14,"")</f>
        <v>63.6</v>
      </c>
      <c r="C17" s="3"/>
      <c r="D17" s="45" cm="1">
        <f t="array" ref="D17">_xlfn.IFS(B17="","",B17&gt;0,B17/B16)</f>
        <v>1</v>
      </c>
      <c r="E17" s="82"/>
      <c r="F17" s="158" t="s">
        <v>44</v>
      </c>
      <c r="G17" s="3">
        <f>B41</f>
        <v>65.5</v>
      </c>
      <c r="H17" s="3"/>
      <c r="I17" s="3"/>
      <c r="J17" s="3"/>
      <c r="M17" s="14"/>
      <c r="N17" s="14"/>
      <c r="O17" s="14"/>
    </row>
    <row r="18" spans="1:15" x14ac:dyDescent="0.25">
      <c r="A18" s="2" t="s">
        <v>47</v>
      </c>
      <c r="B18" s="3">
        <f>IF('Rådata - forsikring'!C15&lt;&gt;"",'Rådata - forsikring'!D15,"")</f>
        <v>63.6</v>
      </c>
      <c r="C18" s="3"/>
      <c r="D18" s="45" cm="1">
        <f t="array" ref="D18">_xlfn.IFS(B18="","",B18&gt;0,B18/B17)</f>
        <v>1</v>
      </c>
      <c r="E18" s="82"/>
      <c r="F18" s="158" t="s">
        <v>46</v>
      </c>
      <c r="G18" s="3">
        <f>B44</f>
        <v>65.599999999999994</v>
      </c>
      <c r="H18" s="3"/>
      <c r="I18" s="3"/>
      <c r="J18" s="3"/>
      <c r="M18" s="14"/>
      <c r="N18" s="14"/>
      <c r="O18" s="14"/>
    </row>
    <row r="19" spans="1:15" x14ac:dyDescent="0.25">
      <c r="A19" s="2" t="s">
        <v>49</v>
      </c>
      <c r="B19" s="3">
        <f>IF('Rådata - forsikring'!C16&lt;&gt;"",'Rådata - forsikring'!D16,"")</f>
        <v>63.6</v>
      </c>
      <c r="C19" s="3"/>
      <c r="D19" s="45" cm="1">
        <f t="array" ref="D19">_xlfn.IFS(B19="","",B19&gt;0,B19/B18)</f>
        <v>1</v>
      </c>
      <c r="E19" s="82"/>
      <c r="F19" s="158" t="s">
        <v>48</v>
      </c>
      <c r="G19" s="3">
        <f>B47</f>
        <v>65.7</v>
      </c>
      <c r="H19" s="3"/>
      <c r="I19" s="3"/>
      <c r="J19" s="3"/>
      <c r="M19" s="14"/>
      <c r="N19" s="14"/>
      <c r="O19" s="14"/>
    </row>
    <row r="20" spans="1:15" x14ac:dyDescent="0.25">
      <c r="A20" s="2" t="s">
        <v>51</v>
      </c>
      <c r="B20" s="3">
        <f>IF('Rådata - forsikring'!C17&lt;&gt;"",'Rådata - forsikring'!D17,"")</f>
        <v>63.5</v>
      </c>
      <c r="C20" s="3"/>
      <c r="D20" s="45" cm="1">
        <f t="array" ref="D20">_xlfn.IFS(B20="","",B20&gt;0,B20/B19)</f>
        <v>0.99842767295597479</v>
      </c>
      <c r="E20" s="82"/>
      <c r="F20" s="158" t="s">
        <v>50</v>
      </c>
      <c r="G20" s="3">
        <f>B50</f>
        <v>66.099999999999994</v>
      </c>
      <c r="H20" s="3"/>
      <c r="I20" s="3"/>
      <c r="J20" s="3"/>
      <c r="M20" s="14"/>
      <c r="N20" s="14"/>
      <c r="O20" s="14"/>
    </row>
    <row r="21" spans="1:15" x14ac:dyDescent="0.25">
      <c r="A21" s="2" t="s">
        <v>53</v>
      </c>
      <c r="B21" s="3">
        <f>IF('Rådata - forsikring'!C18&lt;&gt;"",'Rådata - forsikring'!D18,"")</f>
        <v>63.5</v>
      </c>
      <c r="C21" s="3"/>
      <c r="D21" s="45" cm="1">
        <f t="array" ref="D21">_xlfn.IFS(B21="","",B21&gt;0,B21/B20)</f>
        <v>1</v>
      </c>
      <c r="E21" s="82"/>
      <c r="F21" s="158" t="s">
        <v>52</v>
      </c>
      <c r="G21" s="3">
        <f>B53</f>
        <v>66.5</v>
      </c>
      <c r="H21" s="3"/>
      <c r="I21" s="3"/>
      <c r="M21" s="14"/>
      <c r="N21" s="14"/>
      <c r="O21" s="14"/>
    </row>
    <row r="22" spans="1:15" x14ac:dyDescent="0.25">
      <c r="A22" s="2" t="s">
        <v>55</v>
      </c>
      <c r="B22" s="3">
        <f>IF('Rådata - forsikring'!C19&lt;&gt;"",'Rådata - forsikring'!D19,"")</f>
        <v>63.5</v>
      </c>
      <c r="C22" s="3"/>
      <c r="D22" s="45" cm="1">
        <f t="array" ref="D22">_xlfn.IFS(B22="","",B22&gt;0,B22/B21)</f>
        <v>1</v>
      </c>
      <c r="E22" s="82"/>
      <c r="F22" s="158" t="s">
        <v>54</v>
      </c>
      <c r="G22" s="3">
        <f>B56</f>
        <v>66.7</v>
      </c>
      <c r="H22" s="3"/>
    </row>
    <row r="23" spans="1:15" x14ac:dyDescent="0.25">
      <c r="A23" s="2" t="s">
        <v>57</v>
      </c>
      <c r="B23" s="3">
        <f>IF('Rådata - forsikring'!C20&lt;&gt;"",'Rådata - forsikring'!D20,"")</f>
        <v>63.6</v>
      </c>
      <c r="C23" s="3"/>
      <c r="D23" s="45" cm="1">
        <f t="array" ref="D23">_xlfn.IFS(B23="","",B23&gt;0,B23/B22)</f>
        <v>1.0015748031496063</v>
      </c>
      <c r="E23" s="82"/>
      <c r="F23" s="158" t="s">
        <v>56</v>
      </c>
      <c r="G23" s="3">
        <f>B59</f>
        <v>67.3</v>
      </c>
    </row>
    <row r="24" spans="1:15" x14ac:dyDescent="0.25">
      <c r="A24" s="2" t="s">
        <v>59</v>
      </c>
      <c r="B24" s="3">
        <f>IF('Rådata - forsikring'!C21&lt;&gt;"",'Rådata - forsikring'!D21,"")</f>
        <v>63.6</v>
      </c>
      <c r="C24" s="3"/>
      <c r="D24" s="45" cm="1">
        <f t="array" ref="D24">_xlfn.IFS(B24="","",B24&gt;0,B24/B23)</f>
        <v>1</v>
      </c>
      <c r="E24" s="82"/>
      <c r="F24" s="158" t="s">
        <v>58</v>
      </c>
      <c r="G24" s="3">
        <f>B62</f>
        <v>68.2</v>
      </c>
    </row>
    <row r="25" spans="1:15" x14ac:dyDescent="0.25">
      <c r="A25" s="2" t="s">
        <v>61</v>
      </c>
      <c r="B25" s="3">
        <f>IF('Rådata - forsikring'!C22&lt;&gt;"",'Rådata - forsikring'!D22,"")</f>
        <v>63.6</v>
      </c>
      <c r="C25" s="3"/>
      <c r="D25" s="45" cm="1">
        <f t="array" ref="D25">_xlfn.IFS(B25="","",B25&gt;0,B25/B24)</f>
        <v>1</v>
      </c>
      <c r="E25" s="82"/>
      <c r="F25" s="158" t="s">
        <v>60</v>
      </c>
      <c r="G25" s="3">
        <f>B65</f>
        <v>68.599999999999994</v>
      </c>
      <c r="H25" s="3"/>
    </row>
    <row r="26" spans="1:15" x14ac:dyDescent="0.25">
      <c r="A26" s="2" t="s">
        <v>63</v>
      </c>
      <c r="B26" s="3">
        <f>IF('Rådata - forsikring'!C23&lt;&gt;"",'Rådata - forsikring'!D23,"")</f>
        <v>63.5</v>
      </c>
      <c r="C26" s="3"/>
      <c r="D26" s="45" cm="1">
        <f t="array" ref="D26">_xlfn.IFS(B26="","",B26&gt;0,B26/B25)</f>
        <v>0.99842767295597479</v>
      </c>
      <c r="E26" s="82"/>
      <c r="F26" s="158" t="s">
        <v>62</v>
      </c>
      <c r="G26" s="3">
        <f>B68</f>
        <v>69.5</v>
      </c>
      <c r="H26" s="3"/>
    </row>
    <row r="27" spans="1:15" x14ac:dyDescent="0.25">
      <c r="A27" s="2" t="s">
        <v>65</v>
      </c>
      <c r="B27" s="3">
        <f>IF('Rådata - forsikring'!C24&lt;&gt;"",'Rådata - forsikring'!D24,"")</f>
        <v>63.5</v>
      </c>
      <c r="C27" s="3"/>
      <c r="D27" s="45" cm="1">
        <f t="array" ref="D27">_xlfn.IFS(B27="","",B27&gt;0,B27/B26)</f>
        <v>1</v>
      </c>
      <c r="E27" s="82"/>
      <c r="F27" s="158" t="s">
        <v>64</v>
      </c>
      <c r="G27" s="3">
        <f>B71</f>
        <v>70.3</v>
      </c>
    </row>
    <row r="28" spans="1:15" x14ac:dyDescent="0.25">
      <c r="A28" s="2" t="s">
        <v>67</v>
      </c>
      <c r="B28" s="3">
        <f>IF('Rådata - forsikring'!C25&lt;&gt;"",'Rådata - forsikring'!D25,"")</f>
        <v>63.5</v>
      </c>
      <c r="C28" s="3">
        <f>AVERAGE(B17:B28)</f>
        <v>63.550000000000004</v>
      </c>
      <c r="D28" s="45" cm="1">
        <f t="array" ref="D28">_xlfn.IFS(B28="","",B28&gt;0,B28/B27)</f>
        <v>1</v>
      </c>
      <c r="E28" s="82"/>
      <c r="F28" s="158" t="s">
        <v>66</v>
      </c>
      <c r="G28" s="3">
        <f>B74</f>
        <v>71.5</v>
      </c>
      <c r="H28" s="3"/>
      <c r="I28" s="48"/>
    </row>
    <row r="29" spans="1:15" x14ac:dyDescent="0.25">
      <c r="A29" s="2" t="s">
        <v>69</v>
      </c>
      <c r="B29" s="3">
        <f>IF('Rådata - forsikring'!C26&lt;&gt;"",'Rådata - forsikring'!D26,"")</f>
        <v>63.7</v>
      </c>
      <c r="C29" s="3"/>
      <c r="D29" s="45" cm="1">
        <f t="array" ref="D29">_xlfn.IFS(B29="","",B29&gt;0,B29/B28)</f>
        <v>1.0031496062992127</v>
      </c>
      <c r="E29" s="82"/>
      <c r="F29" s="158" t="s">
        <v>68</v>
      </c>
      <c r="G29" s="3">
        <f>B77</f>
        <v>72.3</v>
      </c>
      <c r="H29" s="3"/>
      <c r="I29" s="82"/>
    </row>
    <row r="30" spans="1:15" x14ac:dyDescent="0.25">
      <c r="A30" s="2" t="s">
        <v>71</v>
      </c>
      <c r="B30" s="3">
        <f>IF('Rådata - forsikring'!C27&lt;&gt;"",'Rådata - forsikring'!D27,"")</f>
        <v>63.7</v>
      </c>
      <c r="C30" s="3"/>
      <c r="D30" s="45" cm="1">
        <f t="array" ref="D30">_xlfn.IFS(B30="","",B30&gt;0,B30/B29)</f>
        <v>1</v>
      </c>
      <c r="E30" s="82"/>
      <c r="F30" s="158" t="s">
        <v>70</v>
      </c>
      <c r="G30" s="3">
        <f>B80</f>
        <v>73.900000000000006</v>
      </c>
    </row>
    <row r="31" spans="1:15" x14ac:dyDescent="0.25">
      <c r="A31" s="2" t="s">
        <v>73</v>
      </c>
      <c r="B31" s="3">
        <f>IF('Rådata - forsikring'!C28&lt;&gt;"",'Rådata - forsikring'!D28,"")</f>
        <v>63.7</v>
      </c>
      <c r="C31" s="3"/>
      <c r="D31" s="45" cm="1">
        <f t="array" ref="D31">_xlfn.IFS(B31="","",B31&gt;0,B31/B30)</f>
        <v>1</v>
      </c>
      <c r="E31" s="82"/>
      <c r="F31" s="158" t="s">
        <v>72</v>
      </c>
      <c r="G31" s="3">
        <f>B83</f>
        <v>74.8</v>
      </c>
    </row>
    <row r="32" spans="1:15" x14ac:dyDescent="0.25">
      <c r="A32" s="2" t="s">
        <v>75</v>
      </c>
      <c r="B32" s="3">
        <f>IF('Rådata - forsikring'!C29&lt;&gt;"",'Rådata - forsikring'!D29,"")</f>
        <v>64.099999999999994</v>
      </c>
      <c r="C32" s="3"/>
      <c r="D32" s="45" cm="1">
        <f t="array" ref="D32">_xlfn.IFS(B32="","",B32&gt;0,B32/B31)</f>
        <v>1.0062794348508632</v>
      </c>
      <c r="E32" s="82"/>
      <c r="F32" s="158" t="s">
        <v>74</v>
      </c>
      <c r="G32" s="3">
        <f>B86</f>
        <v>76.099999999999994</v>
      </c>
    </row>
    <row r="33" spans="1:7" x14ac:dyDescent="0.25">
      <c r="A33" s="2" t="s">
        <v>77</v>
      </c>
      <c r="B33" s="3">
        <f>IF('Rådata - forsikring'!C30&lt;&gt;"",'Rådata - forsikring'!D30,"")</f>
        <v>64.099999999999994</v>
      </c>
      <c r="C33" s="3"/>
      <c r="D33" s="45" cm="1">
        <f t="array" ref="D33">_xlfn.IFS(B33="","",B33&gt;0,B33/B32)</f>
        <v>1</v>
      </c>
      <c r="E33" s="82"/>
      <c r="F33" s="158" t="s">
        <v>76</v>
      </c>
      <c r="G33" s="3">
        <f>B89</f>
        <v>76.599999999999994</v>
      </c>
    </row>
    <row r="34" spans="1:7" x14ac:dyDescent="0.25">
      <c r="A34" s="2" t="s">
        <v>79</v>
      </c>
      <c r="B34" s="3">
        <f>IF('Rådata - forsikring'!C31&lt;&gt;"",'Rådata - forsikring'!D31,"")</f>
        <v>64.099999999999994</v>
      </c>
      <c r="C34" s="3"/>
      <c r="D34" s="45" cm="1">
        <f t="array" ref="D34">_xlfn.IFS(B34="","",B34&gt;0,B34/B33)</f>
        <v>1</v>
      </c>
      <c r="E34" s="82"/>
      <c r="F34" s="158" t="s">
        <v>78</v>
      </c>
      <c r="G34" s="3">
        <f>B92</f>
        <v>77.8</v>
      </c>
    </row>
    <row r="35" spans="1:7" x14ac:dyDescent="0.25">
      <c r="A35" s="2" t="s">
        <v>81</v>
      </c>
      <c r="B35" s="3">
        <f>IF('Rådata - forsikring'!C32&lt;&gt;"",'Rådata - forsikring'!D32,"")</f>
        <v>64.599999999999994</v>
      </c>
      <c r="C35" s="3"/>
      <c r="D35" s="45" cm="1">
        <f t="array" ref="D35">_xlfn.IFS(B35="","",B35&gt;0,B35/B34)</f>
        <v>1.0078003120124805</v>
      </c>
      <c r="E35" s="82"/>
      <c r="F35" s="158" t="s">
        <v>80</v>
      </c>
      <c r="G35" s="3">
        <f>B95</f>
        <v>78.8</v>
      </c>
    </row>
    <row r="36" spans="1:7" x14ac:dyDescent="0.25">
      <c r="A36" s="2" t="s">
        <v>83</v>
      </c>
      <c r="B36" s="3">
        <f>IF('Rådata - forsikring'!C33&lt;&gt;"",'Rådata - forsikring'!D33,"")</f>
        <v>64.599999999999994</v>
      </c>
      <c r="C36" s="3"/>
      <c r="D36" s="45" cm="1">
        <f t="array" ref="D36">_xlfn.IFS(B36="","",B36&gt;0,B36/B35)</f>
        <v>1</v>
      </c>
      <c r="E36" s="82"/>
      <c r="F36" s="158" t="s">
        <v>82</v>
      </c>
      <c r="G36" s="3">
        <f>B98</f>
        <v>79.5</v>
      </c>
    </row>
    <row r="37" spans="1:7" x14ac:dyDescent="0.25">
      <c r="A37" s="2" t="s">
        <v>85</v>
      </c>
      <c r="B37" s="3">
        <f>IF('Rådata - forsikring'!C34&lt;&gt;"",'Rådata - forsikring'!D34,"")</f>
        <v>64.599999999999994</v>
      </c>
      <c r="C37" s="3"/>
      <c r="D37" s="45" cm="1">
        <f t="array" ref="D37">_xlfn.IFS(B37="","",B37&gt;0,B37/B36)</f>
        <v>1</v>
      </c>
      <c r="E37" s="82"/>
      <c r="F37" s="158" t="s">
        <v>84</v>
      </c>
      <c r="G37" s="3">
        <f>B101</f>
        <v>80.099999999999994</v>
      </c>
    </row>
    <row r="38" spans="1:7" x14ac:dyDescent="0.25">
      <c r="A38" s="2" t="s">
        <v>87</v>
      </c>
      <c r="B38" s="3">
        <f>IF('Rådata - forsikring'!C35&lt;&gt;"",'Rådata - forsikring'!D35,"")</f>
        <v>65.099999999999994</v>
      </c>
      <c r="C38" s="3"/>
      <c r="D38" s="45" cm="1">
        <f t="array" ref="D38">_xlfn.IFS(B38="","",B38&gt;0,B38/B37)</f>
        <v>1.0077399380804954</v>
      </c>
      <c r="E38" s="82"/>
      <c r="F38" s="158" t="s">
        <v>86</v>
      </c>
      <c r="G38" s="3">
        <f>B104</f>
        <v>81.7</v>
      </c>
    </row>
    <row r="39" spans="1:7" x14ac:dyDescent="0.25">
      <c r="A39" s="2" t="s">
        <v>89</v>
      </c>
      <c r="B39" s="3">
        <f>IF('Rådata - forsikring'!C36&lt;&gt;"",'Rådata - forsikring'!D36,"")</f>
        <v>65.099999999999994</v>
      </c>
      <c r="C39" s="3"/>
      <c r="D39" s="45" cm="1">
        <f t="array" ref="D39">_xlfn.IFS(B39="","",B39&gt;0,B39/B38)</f>
        <v>1</v>
      </c>
      <c r="E39" s="82"/>
      <c r="F39" s="158" t="s">
        <v>88</v>
      </c>
      <c r="G39" s="3">
        <f>B107</f>
        <v>82.8</v>
      </c>
    </row>
    <row r="40" spans="1:7" x14ac:dyDescent="0.25">
      <c r="A40" s="2" t="s">
        <v>91</v>
      </c>
      <c r="B40" s="3">
        <f>IF('Rådata - forsikring'!C37&lt;&gt;"",'Rådata - forsikring'!D37,"")</f>
        <v>65.099999999999994</v>
      </c>
      <c r="C40" s="3">
        <f>AVERAGE(B29:B40)</f>
        <v>64.375000000000014</v>
      </c>
      <c r="D40" s="45" cm="1">
        <f t="array" ref="D40">_xlfn.IFS(B40="","",B40&gt;0,B40/B39)</f>
        <v>1</v>
      </c>
      <c r="E40" s="82"/>
      <c r="F40" s="158" t="s">
        <v>90</v>
      </c>
      <c r="G40" s="3">
        <f>B110</f>
        <v>83.8</v>
      </c>
    </row>
    <row r="41" spans="1:7" x14ac:dyDescent="0.25">
      <c r="A41" s="2" t="s">
        <v>92</v>
      </c>
      <c r="B41" s="3">
        <f>IF('Rådata - forsikring'!C38&lt;&gt;"",'Rådata - forsikring'!D38,"")</f>
        <v>65.5</v>
      </c>
      <c r="C41" s="3"/>
      <c r="D41" s="45" cm="1">
        <f t="array" ref="D41">_xlfn.IFS(B41="","",B41&gt;0,B41/B40)</f>
        <v>1.0061443932411676</v>
      </c>
      <c r="E41" s="82"/>
      <c r="F41" s="158" t="s">
        <v>213</v>
      </c>
      <c r="G41" s="3">
        <f>B113</f>
        <v>84.5</v>
      </c>
    </row>
    <row r="42" spans="1:7" x14ac:dyDescent="0.25">
      <c r="A42" s="2" t="s">
        <v>93</v>
      </c>
      <c r="B42" s="3">
        <f>IF('Rådata - forsikring'!C39&lt;&gt;"",'Rådata - forsikring'!D39,"")</f>
        <v>65.5</v>
      </c>
      <c r="C42" s="3"/>
      <c r="D42" s="45" cm="1">
        <f t="array" ref="D42">_xlfn.IFS(B42="","",B42&gt;0,B42/B41)</f>
        <v>1</v>
      </c>
      <c r="E42" s="82"/>
      <c r="F42" s="158" t="s">
        <v>214</v>
      </c>
      <c r="G42" s="3">
        <f>B116</f>
        <v>86.7</v>
      </c>
    </row>
    <row r="43" spans="1:7" x14ac:dyDescent="0.25">
      <c r="A43" s="2" t="s">
        <v>94</v>
      </c>
      <c r="B43" s="3">
        <f>IF('Rådata - forsikring'!C40&lt;&gt;"",'Rådata - forsikring'!D40,"")</f>
        <v>65.5</v>
      </c>
      <c r="C43" s="3"/>
      <c r="D43" s="45" cm="1">
        <f t="array" ref="D43">_xlfn.IFS(B43="","",B43&gt;0,B43/B42)</f>
        <v>1</v>
      </c>
      <c r="E43" s="82"/>
      <c r="F43" s="158" t="s">
        <v>215</v>
      </c>
      <c r="G43" s="3">
        <f>B119</f>
        <v>89.1</v>
      </c>
    </row>
    <row r="44" spans="1:7" x14ac:dyDescent="0.25">
      <c r="A44" s="2" t="s">
        <v>95</v>
      </c>
      <c r="B44" s="3">
        <f>IF('Rådata - forsikring'!C41&lt;&gt;"",'Rådata - forsikring'!D41,"")</f>
        <v>65.599999999999994</v>
      </c>
      <c r="C44" s="3"/>
      <c r="D44" s="45" cm="1">
        <f t="array" ref="D44">_xlfn.IFS(B44="","",B44&gt;0,B44/B43)</f>
        <v>1.0015267175572518</v>
      </c>
      <c r="E44" s="82"/>
      <c r="F44" s="158" t="s">
        <v>216</v>
      </c>
      <c r="G44" s="3">
        <v>145</v>
      </c>
    </row>
    <row r="45" spans="1:7" x14ac:dyDescent="0.25">
      <c r="A45" s="2" t="s">
        <v>96</v>
      </c>
      <c r="B45" s="3">
        <f>IF('Rådata - forsikring'!C42&lt;&gt;"",'Rådata - forsikring'!D42,"")</f>
        <v>65.599999999999994</v>
      </c>
      <c r="C45" s="3"/>
      <c r="D45" s="45" cm="1">
        <f t="array" ref="D45">_xlfn.IFS(B45="","",B45&gt;0,B45/B44)</f>
        <v>1</v>
      </c>
      <c r="E45" s="82"/>
      <c r="F45" s="179" t="s">
        <v>363</v>
      </c>
      <c r="G45">
        <v>149.4</v>
      </c>
    </row>
    <row r="46" spans="1:7" x14ac:dyDescent="0.25">
      <c r="A46" s="2" t="s">
        <v>97</v>
      </c>
      <c r="B46" s="3">
        <f>IF('Rådata - forsikring'!C43&lt;&gt;"",'Rådata - forsikring'!D43,"")</f>
        <v>65.599999999999994</v>
      </c>
      <c r="C46" s="3"/>
      <c r="D46" s="45" cm="1">
        <f t="array" ref="D46">_xlfn.IFS(B46="","",B46&gt;0,B46/B45)</f>
        <v>1</v>
      </c>
      <c r="E46" s="82"/>
      <c r="F46" s="179" t="s">
        <v>364</v>
      </c>
      <c r="G46">
        <v>154.80000000000001</v>
      </c>
    </row>
    <row r="47" spans="1:7" x14ac:dyDescent="0.25">
      <c r="A47" s="2" t="s">
        <v>98</v>
      </c>
      <c r="B47" s="3">
        <f>IF('Rådata - forsikring'!C44&lt;&gt;"",'Rådata - forsikring'!D44,"")</f>
        <v>65.7</v>
      </c>
      <c r="C47" s="3"/>
      <c r="D47" s="45" cm="1">
        <f t="array" ref="D47">_xlfn.IFS(B47="","",B47&gt;0,B47/B46)</f>
        <v>1.0015243902439026</v>
      </c>
      <c r="E47" s="82"/>
      <c r="F47" s="179" t="s">
        <v>365</v>
      </c>
      <c r="G47" s="3">
        <v>160.6</v>
      </c>
    </row>
    <row r="48" spans="1:7" x14ac:dyDescent="0.25">
      <c r="A48" s="2" t="s">
        <v>99</v>
      </c>
      <c r="B48" s="3">
        <f>IF('Rådata - forsikring'!C45&lt;&gt;"",'Rådata - forsikring'!D45,"")</f>
        <v>65.7</v>
      </c>
      <c r="C48" s="3"/>
      <c r="D48" s="45" cm="1">
        <f t="array" ref="D48">_xlfn.IFS(B48="","",B48&gt;0,B48/B47)</f>
        <v>1</v>
      </c>
      <c r="E48" s="82"/>
      <c r="F48" s="179" t="s">
        <v>366</v>
      </c>
    </row>
    <row r="49" spans="1:6" x14ac:dyDescent="0.25">
      <c r="A49" s="2" t="s">
        <v>100</v>
      </c>
      <c r="B49" s="3">
        <f>IF('Rådata - forsikring'!C46&lt;&gt;"",'Rådata - forsikring'!D46,"")</f>
        <v>65.7</v>
      </c>
      <c r="C49" s="3"/>
      <c r="D49" s="45" cm="1">
        <f t="array" ref="D49">_xlfn.IFS(B49="","",B49&gt;0,B49/B48)</f>
        <v>1</v>
      </c>
      <c r="E49" s="82"/>
      <c r="F49" s="82"/>
    </row>
    <row r="50" spans="1:6" x14ac:dyDescent="0.25">
      <c r="A50" s="2" t="s">
        <v>101</v>
      </c>
      <c r="B50" s="3">
        <f>IF('Rådata - forsikring'!C47&lt;&gt;"",'Rådata - forsikring'!D47,"")</f>
        <v>66.099999999999994</v>
      </c>
      <c r="C50" s="3"/>
      <c r="D50" s="45" cm="1">
        <f t="array" ref="D50">_xlfn.IFS(B50="","",B50&gt;0,B50/B49)</f>
        <v>1.0060882800608826</v>
      </c>
      <c r="E50" s="82"/>
      <c r="F50" s="82"/>
    </row>
    <row r="51" spans="1:6" x14ac:dyDescent="0.25">
      <c r="A51" s="2" t="s">
        <v>102</v>
      </c>
      <c r="B51" s="3">
        <f>IF('Rådata - forsikring'!C48&lt;&gt;"",'Rådata - forsikring'!D48,"")</f>
        <v>66.099999999999994</v>
      </c>
      <c r="C51" s="3"/>
      <c r="D51" s="45" cm="1">
        <f t="array" ref="D51">_xlfn.IFS(B51="","",B51&gt;0,B51/B50)</f>
        <v>1</v>
      </c>
      <c r="E51" s="82"/>
      <c r="F51" s="82"/>
    </row>
    <row r="52" spans="1:6" x14ac:dyDescent="0.25">
      <c r="A52" s="2" t="s">
        <v>103</v>
      </c>
      <c r="B52" s="3">
        <f>IF('Rådata - forsikring'!C49&lt;&gt;"",'Rådata - forsikring'!D49,"")</f>
        <v>66.099999999999994</v>
      </c>
      <c r="C52" s="3">
        <f>AVERAGE(B41:B52)</f>
        <v>65.725000000000009</v>
      </c>
      <c r="D52" s="45" cm="1">
        <f t="array" ref="D52">_xlfn.IFS(B52="","",B52&gt;0,B52/B51)</f>
        <v>1</v>
      </c>
      <c r="E52" s="82"/>
      <c r="F52" s="82"/>
    </row>
    <row r="53" spans="1:6" x14ac:dyDescent="0.25">
      <c r="A53" s="2" t="s">
        <v>104</v>
      </c>
      <c r="B53" s="3">
        <f>IF('Rådata - forsikring'!C50&lt;&gt;"",'Rådata - forsikring'!D50,"")</f>
        <v>66.5</v>
      </c>
      <c r="C53" s="3"/>
      <c r="D53" s="45" cm="1">
        <f t="array" ref="D53">_xlfn.IFS(B53="","",B53&gt;0,B53/B52)</f>
        <v>1.0060514372163389</v>
      </c>
      <c r="E53" s="82"/>
      <c r="F53" s="82"/>
    </row>
    <row r="54" spans="1:6" x14ac:dyDescent="0.25">
      <c r="A54" s="2" t="s">
        <v>105</v>
      </c>
      <c r="B54" s="3">
        <f>IF('Rådata - forsikring'!C51&lt;&gt;"",'Rådata - forsikring'!D51,"")</f>
        <v>66.5</v>
      </c>
      <c r="C54" s="3"/>
      <c r="D54" s="45" cm="1">
        <f t="array" ref="D54">_xlfn.IFS(B54="","",B54&gt;0,B54/B53)</f>
        <v>1</v>
      </c>
      <c r="E54" s="82"/>
      <c r="F54" s="82"/>
    </row>
    <row r="55" spans="1:6" x14ac:dyDescent="0.25">
      <c r="A55" s="2" t="s">
        <v>106</v>
      </c>
      <c r="B55" s="3">
        <f>IF('Rådata - forsikring'!C52&lt;&gt;"",'Rådata - forsikring'!D52,"")</f>
        <v>66.5</v>
      </c>
      <c r="C55" s="3"/>
      <c r="D55" s="45" cm="1">
        <f t="array" ref="D55">_xlfn.IFS(B55="","",B55&gt;0,B55/B54)</f>
        <v>1</v>
      </c>
      <c r="E55" s="82"/>
      <c r="F55" s="82"/>
    </row>
    <row r="56" spans="1:6" x14ac:dyDescent="0.25">
      <c r="A56" s="2" t="s">
        <v>107</v>
      </c>
      <c r="B56" s="3">
        <f>IF('Rådata - forsikring'!C53&lt;&gt;"",'Rådata - forsikring'!D53,"")</f>
        <v>66.7</v>
      </c>
      <c r="C56" s="3"/>
      <c r="D56" s="45" cm="1">
        <f t="array" ref="D56">_xlfn.IFS(B56="","",B56&gt;0,B56/B55)</f>
        <v>1.0030075187969925</v>
      </c>
      <c r="E56" s="82"/>
      <c r="F56" s="82"/>
    </row>
    <row r="57" spans="1:6" x14ac:dyDescent="0.25">
      <c r="A57" s="2" t="s">
        <v>108</v>
      </c>
      <c r="B57" s="3">
        <f>IF('Rådata - forsikring'!C54&lt;&gt;"",'Rådata - forsikring'!D54,"")</f>
        <v>66.7</v>
      </c>
      <c r="C57" s="3"/>
      <c r="D57" s="45" cm="1">
        <f t="array" ref="D57">_xlfn.IFS(B57="","",B57&gt;0,B57/B56)</f>
        <v>1</v>
      </c>
      <c r="E57" s="82"/>
      <c r="F57" s="82"/>
    </row>
    <row r="58" spans="1:6" x14ac:dyDescent="0.25">
      <c r="A58" s="2" t="s">
        <v>109</v>
      </c>
      <c r="B58" s="3">
        <f>IF('Rådata - forsikring'!C55&lt;&gt;"",'Rådata - forsikring'!D55,"")</f>
        <v>66.7</v>
      </c>
      <c r="C58" s="3"/>
      <c r="D58" s="45" cm="1">
        <f t="array" ref="D58">_xlfn.IFS(B58="","",B58&gt;0,B58/B57)</f>
        <v>1</v>
      </c>
      <c r="E58" s="82"/>
      <c r="F58" s="82"/>
    </row>
    <row r="59" spans="1:6" x14ac:dyDescent="0.25">
      <c r="A59" s="2" t="s">
        <v>110</v>
      </c>
      <c r="B59" s="3">
        <f>IF('Rådata - forsikring'!C56&lt;&gt;"",'Rådata - forsikring'!D56,"")</f>
        <v>67.3</v>
      </c>
      <c r="C59" s="3"/>
      <c r="D59" s="45" cm="1">
        <f t="array" ref="D59">_xlfn.IFS(B59="","",B59&gt;0,B59/B58)</f>
        <v>1.0089955022488755</v>
      </c>
      <c r="E59" s="82"/>
      <c r="F59" s="82"/>
    </row>
    <row r="60" spans="1:6" x14ac:dyDescent="0.25">
      <c r="A60" s="2" t="s">
        <v>111</v>
      </c>
      <c r="B60" s="3">
        <f>IF('Rådata - forsikring'!C57&lt;&gt;"",'Rådata - forsikring'!D57,"")</f>
        <v>67.3</v>
      </c>
      <c r="C60" s="3"/>
      <c r="D60" s="45" cm="1">
        <f t="array" ref="D60">_xlfn.IFS(B60="","",B60&gt;0,B60/B59)</f>
        <v>1</v>
      </c>
      <c r="E60" s="82"/>
      <c r="F60" s="82"/>
    </row>
    <row r="61" spans="1:6" x14ac:dyDescent="0.25">
      <c r="A61" s="2" t="s">
        <v>112</v>
      </c>
      <c r="B61" s="3">
        <f>IF('Rådata - forsikring'!C58&lt;&gt;"",'Rådata - forsikring'!D58,"")</f>
        <v>67.3</v>
      </c>
      <c r="C61" s="3"/>
      <c r="D61" s="45" cm="1">
        <f t="array" ref="D61">_xlfn.IFS(B61="","",B61&gt;0,B61/B60)</f>
        <v>1</v>
      </c>
      <c r="E61" s="82"/>
      <c r="F61" s="82"/>
    </row>
    <row r="62" spans="1:6" x14ac:dyDescent="0.25">
      <c r="A62" s="2" t="s">
        <v>113</v>
      </c>
      <c r="B62" s="3">
        <f>IF('Rådata - forsikring'!C59&lt;&gt;"",'Rådata - forsikring'!D59,"")</f>
        <v>68.2</v>
      </c>
      <c r="C62" s="3"/>
      <c r="D62" s="45" cm="1">
        <f t="array" ref="D62">_xlfn.IFS(B62="","",B62&gt;0,B62/B61)</f>
        <v>1.0133729569093612</v>
      </c>
      <c r="E62" s="82"/>
      <c r="F62" s="82"/>
    </row>
    <row r="63" spans="1:6" x14ac:dyDescent="0.25">
      <c r="A63" s="2" t="s">
        <v>114</v>
      </c>
      <c r="B63" s="3">
        <f>IF('Rådata - forsikring'!C60&lt;&gt;"",'Rådata - forsikring'!D60,"")</f>
        <v>68.2</v>
      </c>
      <c r="C63" s="3"/>
      <c r="D63" s="45" cm="1">
        <f t="array" ref="D63">_xlfn.IFS(B63="","",B63&gt;0,B63/B62)</f>
        <v>1</v>
      </c>
      <c r="E63" s="82"/>
      <c r="F63" s="82"/>
    </row>
    <row r="64" spans="1:6" x14ac:dyDescent="0.25">
      <c r="A64" s="2" t="s">
        <v>115</v>
      </c>
      <c r="B64" s="3">
        <f>IF('Rådata - forsikring'!C61&lt;&gt;"",'Rådata - forsikring'!D61,"")</f>
        <v>68.2</v>
      </c>
      <c r="C64" s="3">
        <f>AVERAGE(B53:B64)</f>
        <v>67.174999999999997</v>
      </c>
      <c r="D64" s="45" cm="1">
        <f t="array" ref="D64">_xlfn.IFS(B64="","",B64&gt;0,B64/B63)</f>
        <v>1</v>
      </c>
      <c r="E64" s="82"/>
      <c r="F64" s="82"/>
    </row>
    <row r="65" spans="1:6" x14ac:dyDescent="0.25">
      <c r="A65" s="2" t="s">
        <v>116</v>
      </c>
      <c r="B65" s="3">
        <f>IF('Rådata - forsikring'!C62&lt;&gt;"",'Rådata - forsikring'!D62,"")</f>
        <v>68.599999999999994</v>
      </c>
      <c r="C65" s="3"/>
      <c r="D65" s="45" cm="1">
        <f t="array" ref="D65">_xlfn.IFS(B65="","",B65&gt;0,B65/B64)</f>
        <v>1.005865102639296</v>
      </c>
      <c r="E65" s="82"/>
      <c r="F65" s="82"/>
    </row>
    <row r="66" spans="1:6" x14ac:dyDescent="0.25">
      <c r="A66" s="2" t="s">
        <v>117</v>
      </c>
      <c r="B66" s="3">
        <f>IF('Rådata - forsikring'!C63&lt;&gt;"",'Rådata - forsikring'!D63,"")</f>
        <v>68.599999999999994</v>
      </c>
      <c r="C66" s="3"/>
      <c r="D66" s="45" cm="1">
        <f t="array" ref="D66">_xlfn.IFS(B66="","",B66&gt;0,B66/B65)</f>
        <v>1</v>
      </c>
      <c r="E66" s="82"/>
      <c r="F66" s="82"/>
    </row>
    <row r="67" spans="1:6" x14ac:dyDescent="0.25">
      <c r="A67" s="2" t="s">
        <v>118</v>
      </c>
      <c r="B67" s="3">
        <f>IF('Rådata - forsikring'!C64&lt;&gt;"",'Rådata - forsikring'!D64,"")</f>
        <v>68.599999999999994</v>
      </c>
      <c r="C67" s="3"/>
      <c r="D67" s="45" cm="1">
        <f t="array" ref="D67">_xlfn.IFS(B67="","",B67&gt;0,B67/B66)</f>
        <v>1</v>
      </c>
      <c r="E67" s="82"/>
      <c r="F67" s="82"/>
    </row>
    <row r="68" spans="1:6" x14ac:dyDescent="0.25">
      <c r="A68" s="2" t="s">
        <v>119</v>
      </c>
      <c r="B68" s="3">
        <f>IF('Rådata - forsikring'!C65&lt;&gt;"",'Rådata - forsikring'!D65,"")</f>
        <v>69.5</v>
      </c>
      <c r="C68" s="3"/>
      <c r="D68" s="45" cm="1">
        <f t="array" ref="D68">_xlfn.IFS(B68="","",B68&gt;0,B68/B67)</f>
        <v>1.0131195335276968</v>
      </c>
      <c r="E68" s="82"/>
      <c r="F68" s="82"/>
    </row>
    <row r="69" spans="1:6" x14ac:dyDescent="0.25">
      <c r="A69" s="2" t="s">
        <v>120</v>
      </c>
      <c r="B69" s="3">
        <f>IF('Rådata - forsikring'!C66&lt;&gt;"",'Rådata - forsikring'!D66,"")</f>
        <v>69.5</v>
      </c>
      <c r="C69" s="3"/>
      <c r="D69" s="45" cm="1">
        <f t="array" ref="D69">_xlfn.IFS(B69="","",B69&gt;0,B69/B68)</f>
        <v>1</v>
      </c>
      <c r="E69" s="82"/>
      <c r="F69" s="82"/>
    </row>
    <row r="70" spans="1:6" x14ac:dyDescent="0.25">
      <c r="A70" s="2" t="s">
        <v>121</v>
      </c>
      <c r="B70" s="3">
        <f>IF('Rådata - forsikring'!C67&lt;&gt;"",'Rådata - forsikring'!D67,"")</f>
        <v>69.5</v>
      </c>
      <c r="C70" s="3"/>
      <c r="D70" s="45" cm="1">
        <f t="array" ref="D70">_xlfn.IFS(B70="","",B70&gt;0,B70/B69)</f>
        <v>1</v>
      </c>
      <c r="E70" s="82"/>
      <c r="F70" s="82"/>
    </row>
    <row r="71" spans="1:6" x14ac:dyDescent="0.25">
      <c r="A71" s="2" t="s">
        <v>122</v>
      </c>
      <c r="B71" s="3">
        <f>IF('Rådata - forsikring'!C68&lt;&gt;"",'Rådata - forsikring'!D68,"")</f>
        <v>70.3</v>
      </c>
      <c r="C71" s="3"/>
      <c r="D71" s="45" cm="1">
        <f t="array" ref="D71">_xlfn.IFS(B71="","",B71&gt;0,B71/B70)</f>
        <v>1.0115107913669064</v>
      </c>
      <c r="E71" s="82"/>
      <c r="F71" s="82"/>
    </row>
    <row r="72" spans="1:6" x14ac:dyDescent="0.25">
      <c r="A72" s="2" t="s">
        <v>123</v>
      </c>
      <c r="B72" s="3">
        <f>IF('Rådata - forsikring'!C69&lt;&gt;"",'Rådata - forsikring'!D69,"")</f>
        <v>70.3</v>
      </c>
      <c r="C72" s="3"/>
      <c r="D72" s="45" cm="1">
        <f t="array" ref="D72">_xlfn.IFS(B72="","",B72&gt;0,B72/B71)</f>
        <v>1</v>
      </c>
      <c r="E72" s="82"/>
      <c r="F72" s="82"/>
    </row>
    <row r="73" spans="1:6" x14ac:dyDescent="0.25">
      <c r="A73" s="2" t="s">
        <v>124</v>
      </c>
      <c r="B73" s="3">
        <f>IF('Rådata - forsikring'!C70&lt;&gt;"",'Rådata - forsikring'!D70,"")</f>
        <v>70.3</v>
      </c>
      <c r="C73" s="3"/>
      <c r="D73" s="45" cm="1">
        <f t="array" ref="D73">_xlfn.IFS(B73="","",B73&gt;0,B73/B72)</f>
        <v>1</v>
      </c>
      <c r="E73" s="82"/>
      <c r="F73" s="82"/>
    </row>
    <row r="74" spans="1:6" x14ac:dyDescent="0.25">
      <c r="A74" s="2" t="s">
        <v>125</v>
      </c>
      <c r="B74" s="3">
        <f>IF('Rådata - forsikring'!C71&lt;&gt;"",'Rådata - forsikring'!D71,"")</f>
        <v>71.5</v>
      </c>
      <c r="C74" s="3"/>
      <c r="D74" s="45" cm="1">
        <f t="array" ref="D74">_xlfn.IFS(B74="","",B74&gt;0,B74/B73)</f>
        <v>1.0170697012802277</v>
      </c>
      <c r="E74" s="82"/>
      <c r="F74" s="82"/>
    </row>
    <row r="75" spans="1:6" x14ac:dyDescent="0.25">
      <c r="A75" s="2" t="s">
        <v>126</v>
      </c>
      <c r="B75" s="3">
        <f>IF('Rådata - forsikring'!C72&lt;&gt;"",'Rådata - forsikring'!D72,"")</f>
        <v>71.5</v>
      </c>
      <c r="C75" s="3"/>
      <c r="D75" s="45" cm="1">
        <f t="array" ref="D75">_xlfn.IFS(B75="","",B75&gt;0,B75/B74)</f>
        <v>1</v>
      </c>
      <c r="E75" s="82"/>
      <c r="F75" s="82"/>
    </row>
    <row r="76" spans="1:6" x14ac:dyDescent="0.25">
      <c r="A76" s="2" t="s">
        <v>127</v>
      </c>
      <c r="B76" s="3">
        <f>IF('Rådata - forsikring'!C73&lt;&gt;"",'Rådata - forsikring'!D73,"")</f>
        <v>71.5</v>
      </c>
      <c r="C76" s="3">
        <f>AVERAGE(B65:B76)</f>
        <v>69.974999999999994</v>
      </c>
      <c r="D76" s="45" cm="1">
        <f t="array" ref="D76">_xlfn.IFS(B76="","",B76&gt;0,B76/B75)</f>
        <v>1</v>
      </c>
      <c r="E76" s="82"/>
      <c r="F76" s="82"/>
    </row>
    <row r="77" spans="1:6" x14ac:dyDescent="0.25">
      <c r="A77" s="2" t="s">
        <v>128</v>
      </c>
      <c r="B77" s="3">
        <f>IF('Rådata - forsikring'!C74&lt;&gt;"",'Rådata - forsikring'!D74,"")</f>
        <v>72.3</v>
      </c>
      <c r="C77" s="3"/>
      <c r="D77" s="45" cm="1">
        <f t="array" ref="D77">_xlfn.IFS(B77="","",B77&gt;0,B77/B76)</f>
        <v>1.0111888111888112</v>
      </c>
      <c r="E77" s="82"/>
      <c r="F77" s="82"/>
    </row>
    <row r="78" spans="1:6" x14ac:dyDescent="0.25">
      <c r="A78" s="2" t="s">
        <v>129</v>
      </c>
      <c r="B78" s="3">
        <f>IF('Rådata - forsikring'!C75&lt;&gt;"",'Rådata - forsikring'!D75,"")</f>
        <v>72.3</v>
      </c>
      <c r="C78" s="3"/>
      <c r="D78" s="45" cm="1">
        <f t="array" ref="D78">_xlfn.IFS(B78="","",B78&gt;0,B78/B77)</f>
        <v>1</v>
      </c>
      <c r="E78" s="82"/>
      <c r="F78" s="82"/>
    </row>
    <row r="79" spans="1:6" x14ac:dyDescent="0.25">
      <c r="A79" s="2" t="s">
        <v>130</v>
      </c>
      <c r="B79" s="3">
        <f>IF('Rådata - forsikring'!C76&lt;&gt;"",'Rådata - forsikring'!D76,"")</f>
        <v>72.3</v>
      </c>
      <c r="C79" s="3"/>
      <c r="D79" s="45" cm="1">
        <f t="array" ref="D79">_xlfn.IFS(B79="","",B79&gt;0,B79/B78)</f>
        <v>1</v>
      </c>
      <c r="E79" s="82"/>
      <c r="F79" s="82"/>
    </row>
    <row r="80" spans="1:6" x14ac:dyDescent="0.25">
      <c r="A80" s="2" t="s">
        <v>131</v>
      </c>
      <c r="B80" s="3">
        <f>IF('Rådata - forsikring'!C77&lt;&gt;"",'Rådata - forsikring'!D77,"")</f>
        <v>73.900000000000006</v>
      </c>
      <c r="C80" s="3"/>
      <c r="D80" s="45" cm="1">
        <f t="array" ref="D80">_xlfn.IFS(B80="","",B80&gt;0,B80/B79)</f>
        <v>1.0221300138312588</v>
      </c>
      <c r="E80" s="82"/>
      <c r="F80" s="82"/>
    </row>
    <row r="81" spans="1:6" x14ac:dyDescent="0.25">
      <c r="A81" s="2" t="s">
        <v>132</v>
      </c>
      <c r="B81" s="3">
        <f>IF('Rådata - forsikring'!C78&lt;&gt;"",'Rådata - forsikring'!D78,"")</f>
        <v>73.900000000000006</v>
      </c>
      <c r="C81" s="3"/>
      <c r="D81" s="45" cm="1">
        <f t="array" ref="D81">_xlfn.IFS(B81="","",B81&gt;0,B81/B80)</f>
        <v>1</v>
      </c>
      <c r="E81" s="82"/>
      <c r="F81" s="82"/>
    </row>
    <row r="82" spans="1:6" x14ac:dyDescent="0.25">
      <c r="A82" s="2" t="s">
        <v>133</v>
      </c>
      <c r="B82" s="3">
        <f>IF('Rådata - forsikring'!C79&lt;&gt;"",'Rådata - forsikring'!D79,"")</f>
        <v>73.900000000000006</v>
      </c>
      <c r="C82" s="3"/>
      <c r="D82" s="45" cm="1">
        <f t="array" ref="D82">_xlfn.IFS(B82="","",B82&gt;0,B82/B81)</f>
        <v>1</v>
      </c>
      <c r="E82" s="82"/>
      <c r="F82" s="82"/>
    </row>
    <row r="83" spans="1:6" x14ac:dyDescent="0.25">
      <c r="A83" s="2" t="s">
        <v>134</v>
      </c>
      <c r="B83" s="3">
        <f>IF('Rådata - forsikring'!C80&lt;&gt;"",'Rådata - forsikring'!D80,"")</f>
        <v>74.8</v>
      </c>
      <c r="C83" s="3"/>
      <c r="D83" s="45" cm="1">
        <f t="array" ref="D83">_xlfn.IFS(B83="","",B83&gt;0,B83/B82)</f>
        <v>1.0121786197564275</v>
      </c>
      <c r="E83" s="82"/>
      <c r="F83" s="82"/>
    </row>
    <row r="84" spans="1:6" x14ac:dyDescent="0.25">
      <c r="A84" s="2" t="s">
        <v>135</v>
      </c>
      <c r="B84" s="3">
        <f>IF('Rådata - forsikring'!C81&lt;&gt;"",'Rådata - forsikring'!D81,"")</f>
        <v>74.8</v>
      </c>
      <c r="C84" s="3"/>
      <c r="D84" s="45" cm="1">
        <f t="array" ref="D84">_xlfn.IFS(B84="","",B84&gt;0,B84/B83)</f>
        <v>1</v>
      </c>
      <c r="E84" s="82"/>
      <c r="F84" s="82"/>
    </row>
    <row r="85" spans="1:6" x14ac:dyDescent="0.25">
      <c r="A85" s="2" t="s">
        <v>136</v>
      </c>
      <c r="B85" s="3">
        <f>IF('Rådata - forsikring'!C82&lt;&gt;"",'Rådata - forsikring'!D82,"")</f>
        <v>74.8</v>
      </c>
      <c r="C85" s="3"/>
      <c r="D85" s="45" cm="1">
        <f t="array" ref="D85">_xlfn.IFS(B85="","",B85&gt;0,B85/B84)</f>
        <v>1</v>
      </c>
      <c r="E85" s="82"/>
      <c r="F85" s="82"/>
    </row>
    <row r="86" spans="1:6" x14ac:dyDescent="0.25">
      <c r="A86" s="2" t="s">
        <v>137</v>
      </c>
      <c r="B86" s="3">
        <f>IF('Rådata - forsikring'!C83&lt;&gt;"",'Rådata - forsikring'!D83,"")</f>
        <v>76.099999999999994</v>
      </c>
      <c r="C86" s="3"/>
      <c r="D86" s="45" cm="1">
        <f t="array" ref="D86">_xlfn.IFS(B86="","",B86&gt;0,B86/B85)</f>
        <v>1.017379679144385</v>
      </c>
      <c r="E86" s="82"/>
      <c r="F86" s="82"/>
    </row>
    <row r="87" spans="1:6" x14ac:dyDescent="0.25">
      <c r="A87" s="2" t="s">
        <v>138</v>
      </c>
      <c r="B87" s="3">
        <f>IF('Rådata - forsikring'!C84&lt;&gt;"",'Rådata - forsikring'!D84,"")</f>
        <v>76.099999999999994</v>
      </c>
      <c r="C87" s="3"/>
      <c r="D87" s="45" cm="1">
        <f t="array" ref="D87">_xlfn.IFS(B87="","",B87&gt;0,B87/B86)</f>
        <v>1</v>
      </c>
      <c r="E87" s="82"/>
      <c r="F87" s="82"/>
    </row>
    <row r="88" spans="1:6" x14ac:dyDescent="0.25">
      <c r="A88" s="2" t="s">
        <v>139</v>
      </c>
      <c r="B88" s="3">
        <f>IF('Rådata - forsikring'!C85&lt;&gt;"",'Rådata - forsikring'!D85,"")</f>
        <v>76.099999999999994</v>
      </c>
      <c r="C88" s="3">
        <f>AVERAGE(B77:B88)</f>
        <v>74.274999999999991</v>
      </c>
      <c r="D88" s="45" cm="1">
        <f t="array" ref="D88">_xlfn.IFS(B88="","",B88&gt;0,B88/B87)</f>
        <v>1</v>
      </c>
      <c r="E88" s="82"/>
      <c r="F88" s="82"/>
    </row>
    <row r="89" spans="1:6" x14ac:dyDescent="0.25">
      <c r="A89" s="2" t="s">
        <v>140</v>
      </c>
      <c r="B89" s="3">
        <f>IF('Rådata - forsikring'!C86&lt;&gt;"",'Rådata - forsikring'!D86,"")</f>
        <v>76.599999999999994</v>
      </c>
      <c r="C89" s="3"/>
      <c r="D89" s="45" cm="1">
        <f t="array" ref="D89">_xlfn.IFS(B89="","",B89&gt;0,B89/B88)</f>
        <v>1.0065703022339028</v>
      </c>
      <c r="E89" s="82"/>
      <c r="F89" s="82"/>
    </row>
    <row r="90" spans="1:6" x14ac:dyDescent="0.25">
      <c r="A90" s="2" t="s">
        <v>141</v>
      </c>
      <c r="B90" s="3">
        <f>IF('Rådata - forsikring'!C87&lt;&gt;"",'Rådata - forsikring'!D87,"")</f>
        <v>76.599999999999994</v>
      </c>
      <c r="C90" s="3"/>
      <c r="D90" s="45" cm="1">
        <f t="array" ref="D90">_xlfn.IFS(B90="","",B90&gt;0,B90/B89)</f>
        <v>1</v>
      </c>
      <c r="E90" s="82"/>
      <c r="F90" s="82"/>
    </row>
    <row r="91" spans="1:6" x14ac:dyDescent="0.25">
      <c r="A91" s="2" t="s">
        <v>142</v>
      </c>
      <c r="B91" s="3">
        <f>IF('Rådata - forsikring'!C88&lt;&gt;"",'Rådata - forsikring'!D88,"")</f>
        <v>76.599999999999994</v>
      </c>
      <c r="C91" s="3"/>
      <c r="D91" s="45" cm="1">
        <f t="array" ref="D91">_xlfn.IFS(B91="","",B91&gt;0,B91/B90)</f>
        <v>1</v>
      </c>
      <c r="E91" s="82"/>
      <c r="F91" s="82"/>
    </row>
    <row r="92" spans="1:6" x14ac:dyDescent="0.25">
      <c r="A92" s="2" t="s">
        <v>143</v>
      </c>
      <c r="B92" s="3">
        <f>IF('Rådata - forsikring'!C89&lt;&gt;"",'Rådata - forsikring'!D89,"")</f>
        <v>77.8</v>
      </c>
      <c r="C92" s="3"/>
      <c r="D92" s="45" cm="1">
        <f t="array" ref="D92">_xlfn.IFS(B92="","",B92&gt;0,B92/B91)</f>
        <v>1.0156657963446476</v>
      </c>
      <c r="E92" s="82"/>
      <c r="F92" s="82"/>
    </row>
    <row r="93" spans="1:6" x14ac:dyDescent="0.25">
      <c r="A93" s="2" t="s">
        <v>144</v>
      </c>
      <c r="B93" s="3">
        <f>IF('Rådata - forsikring'!C90&lt;&gt;"",'Rådata - forsikring'!D90,"")</f>
        <v>77.8</v>
      </c>
      <c r="C93" s="3"/>
      <c r="D93" s="45" cm="1">
        <f t="array" ref="D93">_xlfn.IFS(B93="","",B93&gt;0,B93/B92)</f>
        <v>1</v>
      </c>
      <c r="E93" s="82"/>
      <c r="F93" s="82"/>
    </row>
    <row r="94" spans="1:6" x14ac:dyDescent="0.25">
      <c r="A94" s="2" t="s">
        <v>145</v>
      </c>
      <c r="B94" s="3">
        <f>IF('Rådata - forsikring'!C91&lt;&gt;"",'Rådata - forsikring'!D91,"")</f>
        <v>77.8</v>
      </c>
      <c r="C94" s="3"/>
      <c r="D94" s="45" cm="1">
        <f t="array" ref="D94">_xlfn.IFS(B94="","",B94&gt;0,B94/B93)</f>
        <v>1</v>
      </c>
      <c r="E94" s="82"/>
      <c r="F94" s="82"/>
    </row>
    <row r="95" spans="1:6" x14ac:dyDescent="0.25">
      <c r="A95" s="2" t="s">
        <v>146</v>
      </c>
      <c r="B95" s="3">
        <f>IF('Rådata - forsikring'!C92&lt;&gt;"",'Rådata - forsikring'!D92,"")</f>
        <v>78.8</v>
      </c>
      <c r="C95" s="3"/>
      <c r="D95" s="45" cm="1">
        <f t="array" ref="D95">_xlfn.IFS(B95="","",B95&gt;0,B95/B94)</f>
        <v>1.012853470437018</v>
      </c>
      <c r="E95" s="82"/>
      <c r="F95" s="82"/>
    </row>
    <row r="96" spans="1:6" x14ac:dyDescent="0.25">
      <c r="A96" s="2" t="s">
        <v>147</v>
      </c>
      <c r="B96" s="3">
        <f>IF('Rådata - forsikring'!C93&lt;&gt;"",'Rådata - forsikring'!D93,"")</f>
        <v>78.8</v>
      </c>
      <c r="C96" s="3"/>
      <c r="D96" s="45" cm="1">
        <f t="array" ref="D96">_xlfn.IFS(B96="","",B96&gt;0,B96/B95)</f>
        <v>1</v>
      </c>
      <c r="E96" s="82"/>
      <c r="F96" s="82"/>
    </row>
    <row r="97" spans="1:6" x14ac:dyDescent="0.25">
      <c r="A97" s="2" t="s">
        <v>148</v>
      </c>
      <c r="B97" s="3">
        <f>IF('Rådata - forsikring'!C94&lt;&gt;"",'Rådata - forsikring'!D94,"")</f>
        <v>78.8</v>
      </c>
      <c r="C97" s="3"/>
      <c r="D97" s="45" cm="1">
        <f t="array" ref="D97">_xlfn.IFS(B97="","",B97&gt;0,B97/B96)</f>
        <v>1</v>
      </c>
      <c r="E97" s="82"/>
      <c r="F97" s="82"/>
    </row>
    <row r="98" spans="1:6" x14ac:dyDescent="0.25">
      <c r="A98" s="2" t="s">
        <v>149</v>
      </c>
      <c r="B98" s="3">
        <f>IF('Rådata - forsikring'!C95&lt;&gt;"",'Rådata - forsikring'!D95,"")</f>
        <v>79.5</v>
      </c>
      <c r="C98" s="3"/>
      <c r="D98" s="45" cm="1">
        <f t="array" ref="D98">_xlfn.IFS(B98="","",B98&gt;0,B98/B97)</f>
        <v>1.0088832487309645</v>
      </c>
      <c r="E98" s="82"/>
      <c r="F98" s="82"/>
    </row>
    <row r="99" spans="1:6" x14ac:dyDescent="0.25">
      <c r="A99" s="2" t="s">
        <v>150</v>
      </c>
      <c r="B99" s="3">
        <f>IF('Rådata - forsikring'!C96&lt;&gt;"",'Rådata - forsikring'!D96,"")</f>
        <v>79.5</v>
      </c>
      <c r="C99" s="3"/>
      <c r="D99" s="45" cm="1">
        <f t="array" ref="D99">_xlfn.IFS(B99="","",B99&gt;0,B99/B98)</f>
        <v>1</v>
      </c>
      <c r="E99" s="82"/>
      <c r="F99" s="82"/>
    </row>
    <row r="100" spans="1:6" x14ac:dyDescent="0.25">
      <c r="A100" s="2" t="s">
        <v>151</v>
      </c>
      <c r="B100" s="3">
        <f>IF('Rådata - forsikring'!C97&lt;&gt;"",'Rådata - forsikring'!D97,"")</f>
        <v>79.5</v>
      </c>
      <c r="C100" s="3">
        <f>AVERAGE(B89:B100)</f>
        <v>78.174999999999997</v>
      </c>
      <c r="D100" s="45" cm="1">
        <f t="array" ref="D100">_xlfn.IFS(B100="","",B100&gt;0,B100/B99)</f>
        <v>1</v>
      </c>
      <c r="E100" s="82"/>
      <c r="F100" s="82"/>
    </row>
    <row r="101" spans="1:6" x14ac:dyDescent="0.25">
      <c r="A101" s="2" t="s">
        <v>152</v>
      </c>
      <c r="B101" s="3">
        <f>IF('Rådata - forsikring'!C98&lt;&gt;"",'Rådata - forsikring'!D98,"")</f>
        <v>80.099999999999994</v>
      </c>
      <c r="C101" s="3"/>
      <c r="D101" s="45" cm="1">
        <f t="array" ref="D101">_xlfn.IFS(B101="","",B101&gt;0,B101/B100)</f>
        <v>1.0075471698113208</v>
      </c>
      <c r="E101" s="82"/>
      <c r="F101" s="82"/>
    </row>
    <row r="102" spans="1:6" x14ac:dyDescent="0.25">
      <c r="A102" s="2" t="s">
        <v>153</v>
      </c>
      <c r="B102" s="3">
        <f>IF('Rådata - forsikring'!C99&lt;&gt;"",'Rådata - forsikring'!D99,"")</f>
        <v>80.099999999999994</v>
      </c>
      <c r="C102" s="3"/>
      <c r="D102" s="45" cm="1">
        <f t="array" ref="D102">_xlfn.IFS(B102="","",B102&gt;0,B102/B101)</f>
        <v>1</v>
      </c>
      <c r="E102" s="82"/>
      <c r="F102" s="82"/>
    </row>
    <row r="103" spans="1:6" x14ac:dyDescent="0.25">
      <c r="A103" s="2" t="s">
        <v>154</v>
      </c>
      <c r="B103" s="3">
        <f>IF('Rådata - forsikring'!C100&lt;&gt;"",'Rådata - forsikring'!D100,"")</f>
        <v>80.099999999999994</v>
      </c>
      <c r="C103" s="3"/>
      <c r="D103" s="45" cm="1">
        <f t="array" ref="D103">_xlfn.IFS(B103="","",B103&gt;0,B103/B102)</f>
        <v>1</v>
      </c>
      <c r="E103" s="82"/>
      <c r="F103" s="82"/>
    </row>
    <row r="104" spans="1:6" x14ac:dyDescent="0.25">
      <c r="A104" s="2" t="s">
        <v>155</v>
      </c>
      <c r="B104" s="3">
        <f>IF('Rådata - forsikring'!C101&lt;&gt;"",'Rådata - forsikring'!D101,"")</f>
        <v>81.7</v>
      </c>
      <c r="C104" s="3"/>
      <c r="D104" s="45" cm="1">
        <f t="array" ref="D104">_xlfn.IFS(B104="","",B104&gt;0,B104/B103)</f>
        <v>1.0199750312109863</v>
      </c>
      <c r="E104" s="82"/>
      <c r="F104" s="82"/>
    </row>
    <row r="105" spans="1:6" x14ac:dyDescent="0.25">
      <c r="A105" s="2" t="s">
        <v>156</v>
      </c>
      <c r="B105" s="3">
        <f>IF('Rådata - forsikring'!C102&lt;&gt;"",'Rådata - forsikring'!D102,"")</f>
        <v>81.7</v>
      </c>
      <c r="C105" s="3"/>
      <c r="D105" s="45" cm="1">
        <f t="array" ref="D105">_xlfn.IFS(B105="","",B105&gt;0,B105/B104)</f>
        <v>1</v>
      </c>
      <c r="E105" s="82"/>
      <c r="F105" s="82"/>
    </row>
    <row r="106" spans="1:6" x14ac:dyDescent="0.25">
      <c r="A106" s="2" t="s">
        <v>157</v>
      </c>
      <c r="B106" s="3">
        <f>IF('Rådata - forsikring'!C103&lt;&gt;"",'Rådata - forsikring'!D103,"")</f>
        <v>81.7</v>
      </c>
      <c r="D106" s="45" cm="1">
        <f t="array" ref="D106">_xlfn.IFS(B106="","",B106&gt;0,B106/B105)</f>
        <v>1</v>
      </c>
      <c r="E106" s="82"/>
      <c r="F106" s="82"/>
    </row>
    <row r="107" spans="1:6" x14ac:dyDescent="0.25">
      <c r="A107" s="2" t="s">
        <v>158</v>
      </c>
      <c r="B107" s="3">
        <f>IF('Rådata - forsikring'!C104&lt;&gt;"",'Rådata - forsikring'!D104,"")</f>
        <v>82.8</v>
      </c>
      <c r="D107" s="45" cm="1">
        <f t="array" ref="D107">_xlfn.IFS(B107="","",B107&gt;0,B107/B106)</f>
        <v>1.0134638922888617</v>
      </c>
      <c r="E107" s="82"/>
      <c r="F107" s="82"/>
    </row>
    <row r="108" spans="1:6" x14ac:dyDescent="0.25">
      <c r="A108" s="2" t="s">
        <v>159</v>
      </c>
      <c r="B108" s="3">
        <f>IF('Rådata - forsikring'!C105&lt;&gt;"",'Rådata - forsikring'!D105,"")</f>
        <v>82.8</v>
      </c>
      <c r="D108" s="45" cm="1">
        <f t="array" ref="D108">_xlfn.IFS(B108="","",B108&gt;0,B108/B107)</f>
        <v>1</v>
      </c>
      <c r="E108" s="82"/>
      <c r="F108" s="82"/>
    </row>
    <row r="109" spans="1:6" x14ac:dyDescent="0.25">
      <c r="A109" s="2" t="s">
        <v>160</v>
      </c>
      <c r="B109" s="3">
        <f>IF('Rådata - forsikring'!C106&lt;&gt;"",'Rådata - forsikring'!D106,"")</f>
        <v>82.8</v>
      </c>
      <c r="D109" s="45" cm="1">
        <f t="array" ref="D109">_xlfn.IFS(B109="","",B109&gt;0,B109/B108)</f>
        <v>1</v>
      </c>
      <c r="E109" s="82"/>
      <c r="F109" s="82"/>
    </row>
    <row r="110" spans="1:6" x14ac:dyDescent="0.25">
      <c r="A110" s="2" t="s">
        <v>161</v>
      </c>
      <c r="B110" s="3">
        <f>IF('Rådata - forsikring'!C107&lt;&gt;"",'Rådata - forsikring'!D107,"")</f>
        <v>83.8</v>
      </c>
      <c r="D110" s="45" cm="1">
        <f t="array" ref="D110">_xlfn.IFS(B110="","",B110&gt;0,B110/B109)</f>
        <v>1.0120772946859904</v>
      </c>
      <c r="E110" s="82"/>
      <c r="F110" s="82"/>
    </row>
    <row r="111" spans="1:6" x14ac:dyDescent="0.25">
      <c r="A111" s="2" t="s">
        <v>162</v>
      </c>
      <c r="B111" s="3">
        <f>IF('Rådata - forsikring'!C108&lt;&gt;"",'Rådata - forsikring'!D108,"")</f>
        <v>83.8</v>
      </c>
      <c r="D111" s="45" cm="1">
        <f t="array" ref="D111">_xlfn.IFS(B111="","",B111&gt;0,B111/B110)</f>
        <v>1</v>
      </c>
      <c r="E111" s="82"/>
      <c r="F111" s="82"/>
    </row>
    <row r="112" spans="1:6" x14ac:dyDescent="0.25">
      <c r="A112" s="2" t="s">
        <v>163</v>
      </c>
      <c r="B112" s="3">
        <f>IF('Rådata - forsikring'!C109&lt;&gt;"",'Rådata - forsikring'!D109,"")</f>
        <v>83.8</v>
      </c>
      <c r="C112" s="3">
        <f>AVERAGE(B101:B111)</f>
        <v>81.945454545454524</v>
      </c>
      <c r="D112" s="45" cm="1">
        <f t="array" ref="D112">_xlfn.IFS(B112="","",B112&gt;0,B112/B111)</f>
        <v>1</v>
      </c>
      <c r="E112" s="82"/>
      <c r="F112" s="82"/>
    </row>
    <row r="113" spans="1:6" x14ac:dyDescent="0.25">
      <c r="A113" s="2" t="s">
        <v>164</v>
      </c>
      <c r="B113" s="3">
        <f>IF('Rådata - forsikring'!C110&lt;&gt;"",'Rådata - forsikring'!D110,"")</f>
        <v>84.5</v>
      </c>
      <c r="D113" s="45" cm="1">
        <f t="array" ref="D113">_xlfn.IFS(B113="","",B113&gt;0,B113/B112)</f>
        <v>1.0083532219570406</v>
      </c>
      <c r="E113" s="82"/>
      <c r="F113" s="82"/>
    </row>
    <row r="114" spans="1:6" x14ac:dyDescent="0.25">
      <c r="A114" s="2" t="s">
        <v>165</v>
      </c>
      <c r="B114" s="3">
        <f>IF('Rådata - forsikring'!C111&lt;&gt;"",'Rådata - forsikring'!D111,"")</f>
        <v>84.5</v>
      </c>
      <c r="D114" s="45" cm="1">
        <f t="array" ref="D114">_xlfn.IFS(B114="","",B114&gt;0,B114/B113)</f>
        <v>1</v>
      </c>
      <c r="E114" s="82"/>
      <c r="F114" s="82"/>
    </row>
    <row r="115" spans="1:6" x14ac:dyDescent="0.25">
      <c r="A115" s="2" t="s">
        <v>166</v>
      </c>
      <c r="B115" s="3">
        <f>IF('Rådata - forsikring'!C112&lt;&gt;"",'Rådata - forsikring'!D112,"")</f>
        <v>84.5</v>
      </c>
      <c r="D115" s="45" cm="1">
        <f t="array" ref="D115">_xlfn.IFS(B115="","",B115&gt;0,B115/B114)</f>
        <v>1</v>
      </c>
      <c r="E115" s="82"/>
      <c r="F115" s="82"/>
    </row>
    <row r="116" spans="1:6" x14ac:dyDescent="0.25">
      <c r="A116" s="2" t="s">
        <v>167</v>
      </c>
      <c r="B116" s="3">
        <f>IF('Rådata - forsikring'!C113&lt;&gt;"",'Rådata - forsikring'!D113,"")</f>
        <v>86.7</v>
      </c>
      <c r="D116" s="45" cm="1">
        <f t="array" ref="D116">_xlfn.IFS(B116="","",B116&gt;0,B116/B115)</f>
        <v>1.0260355029585799</v>
      </c>
      <c r="E116" s="82"/>
      <c r="F116" s="82"/>
    </row>
    <row r="117" spans="1:6" x14ac:dyDescent="0.25">
      <c r="A117" s="2" t="s">
        <v>168</v>
      </c>
      <c r="B117" s="3">
        <f>IF('Rådata - forsikring'!C114&lt;&gt;"",'Rådata - forsikring'!D114,"")</f>
        <v>86.7</v>
      </c>
      <c r="D117" s="45" cm="1">
        <f t="array" ref="D117">_xlfn.IFS(B117="","",B117&gt;0,B117/B116)</f>
        <v>1</v>
      </c>
      <c r="E117" s="82"/>
      <c r="F117" s="82"/>
    </row>
    <row r="118" spans="1:6" x14ac:dyDescent="0.25">
      <c r="A118" s="2" t="s">
        <v>169</v>
      </c>
      <c r="B118" s="3">
        <f>IF('Rådata - forsikring'!C115&lt;&gt;"",'Rådata - forsikring'!D115,"")</f>
        <v>86.7</v>
      </c>
      <c r="D118" s="45" cm="1">
        <f t="array" ref="D118">_xlfn.IFS(B118="","",B118&gt;0,B118/B117)</f>
        <v>1</v>
      </c>
      <c r="E118" s="82"/>
      <c r="F118" s="82"/>
    </row>
    <row r="119" spans="1:6" x14ac:dyDescent="0.25">
      <c r="A119" s="2" t="s">
        <v>170</v>
      </c>
      <c r="B119" s="3">
        <f>IF('Rådata - forsikring'!C116&lt;&gt;"",'Rådata - forsikring'!D116,"")</f>
        <v>89.1</v>
      </c>
      <c r="D119" s="45" cm="1">
        <f t="array" ref="D119">_xlfn.IFS(B119="","",B119&gt;0,B119/B118)</f>
        <v>1.027681660899654</v>
      </c>
      <c r="E119" s="82"/>
      <c r="F119" s="82"/>
    </row>
    <row r="120" spans="1:6" x14ac:dyDescent="0.25">
      <c r="A120" s="2" t="s">
        <v>171</v>
      </c>
      <c r="B120" s="3">
        <f>IF('Rådata - forsikring'!C117&lt;&gt;"",'Rådata - forsikring'!D117,"")</f>
        <v>89.1</v>
      </c>
      <c r="D120" s="45" cm="1">
        <f t="array" ref="D120">_xlfn.IFS(B120="","",B120&gt;0,B120/B119)</f>
        <v>1</v>
      </c>
      <c r="E120" s="82"/>
      <c r="F120" s="82"/>
    </row>
    <row r="121" spans="1:6" x14ac:dyDescent="0.25">
      <c r="A121" s="2" t="s">
        <v>172</v>
      </c>
      <c r="B121" s="3">
        <f>IF('Rådata - forsikring'!C118&lt;&gt;"",'Rådata - forsikring'!D118,"")</f>
        <v>89.1</v>
      </c>
      <c r="D121" s="45" cm="1">
        <f t="array" ref="D121">_xlfn.IFS(B121="","",B121&gt;0,B121/B120)</f>
        <v>1</v>
      </c>
      <c r="E121" s="82"/>
      <c r="F121" s="82"/>
    </row>
    <row r="122" spans="1:6" x14ac:dyDescent="0.25">
      <c r="A122" s="2" t="s">
        <v>173</v>
      </c>
      <c r="B122" s="3">
        <f>IF('Rådata - forsikring'!C119&lt;&gt;"",'Rådata - forsikring'!D119,"")</f>
        <v>91.9</v>
      </c>
      <c r="D122" s="45" cm="1">
        <f t="array" ref="D122">_xlfn.IFS(B122="","",B122&gt;0,B122/B121)</f>
        <v>1.0314253647586982</v>
      </c>
      <c r="E122" s="82"/>
      <c r="F122" s="82"/>
    </row>
    <row r="123" spans="1:6" x14ac:dyDescent="0.25">
      <c r="A123" s="2" t="s">
        <v>174</v>
      </c>
      <c r="B123" s="3">
        <f>IF('Rådata - forsikring'!C120&lt;&gt;"",'Rådata - forsikring'!D120,"")</f>
        <v>91.9</v>
      </c>
      <c r="D123" s="45" cm="1">
        <f t="array" ref="D123">_xlfn.IFS(B123="","",B123&gt;0,B123/B122)</f>
        <v>1</v>
      </c>
      <c r="E123" s="82"/>
      <c r="F123" s="82"/>
    </row>
    <row r="124" spans="1:6" x14ac:dyDescent="0.25">
      <c r="A124" s="2" t="s">
        <v>175</v>
      </c>
      <c r="B124" s="3">
        <f>IF('Rådata - forsikring'!C121&lt;&gt;"",'Rådata - forsikring'!D121,"")</f>
        <v>91.9</v>
      </c>
      <c r="C124" s="3">
        <f>AVERAGE(B113:B124)</f>
        <v>88.050000000000011</v>
      </c>
      <c r="D124" s="45" cm="1">
        <f t="array" ref="D124">_xlfn.IFS(B124="","",B124&gt;0,B124/B123)</f>
        <v>1</v>
      </c>
      <c r="E124" s="82"/>
      <c r="F124" s="82"/>
    </row>
    <row r="125" spans="1:6" x14ac:dyDescent="0.25">
      <c r="A125" s="2" t="s">
        <v>334</v>
      </c>
      <c r="B125" s="3">
        <f>IF('Rådata - forsikring'!C122&lt;&gt;"",'Rådata - forsikring'!D122,"")</f>
        <v>94.7</v>
      </c>
      <c r="D125" s="45" cm="1">
        <f t="array" ref="D125">_xlfn.IFS(B125="","",B125&gt;0,B125/B124)</f>
        <v>1.030467899891186</v>
      </c>
    </row>
    <row r="126" spans="1:6" x14ac:dyDescent="0.25">
      <c r="A126" s="2" t="s">
        <v>335</v>
      </c>
      <c r="B126" s="3">
        <f>IF('Rådata - forsikring'!C123&lt;&gt;"",'Rådata - forsikring'!D123,"")</f>
        <v>94.7</v>
      </c>
      <c r="D126" s="45" cm="1">
        <f t="array" ref="D126">_xlfn.IFS(B126="","",B126&gt;0,B126/B125)</f>
        <v>1</v>
      </c>
    </row>
    <row r="127" spans="1:6" x14ac:dyDescent="0.25">
      <c r="A127" s="2" t="s">
        <v>336</v>
      </c>
      <c r="B127" s="3">
        <f>IF('Rådata - forsikring'!C124&lt;&gt;"",'Rådata - forsikring'!D124,"")</f>
        <v>94.7</v>
      </c>
      <c r="D127" s="45" cm="1">
        <f t="array" ref="D127">_xlfn.IFS(B127="","",B127&gt;0,B127/B126)</f>
        <v>1</v>
      </c>
    </row>
    <row r="128" spans="1:6" x14ac:dyDescent="0.25">
      <c r="A128" s="2" t="s">
        <v>337</v>
      </c>
      <c r="B128" s="3">
        <f>IF('Rådata - forsikring'!C125&lt;&gt;"",'Rådata - forsikring'!D125,"")</f>
        <v>98.2</v>
      </c>
      <c r="D128" s="45" cm="1">
        <f t="array" ref="D128">_xlfn.IFS(B128="","",B128&gt;0,B128/B127)</f>
        <v>1.0369588173178459</v>
      </c>
    </row>
    <row r="129" spans="1:4" x14ac:dyDescent="0.25">
      <c r="A129" s="2" t="s">
        <v>338</v>
      </c>
      <c r="B129" s="3">
        <f>IF('Rådata - forsikring'!C126&lt;&gt;"",'Rådata - forsikring'!D126,"")</f>
        <v>98.2</v>
      </c>
      <c r="D129" s="45" cm="1">
        <f t="array" ref="D129">_xlfn.IFS(B129="","",B129&gt;0,B129/B128)</f>
        <v>1</v>
      </c>
    </row>
    <row r="130" spans="1:4" x14ac:dyDescent="0.25">
      <c r="A130" s="2" t="s">
        <v>339</v>
      </c>
      <c r="B130" s="3">
        <f>IF('Rådata - forsikring'!C127&lt;&gt;"",'Rådata - forsikring'!D127,"")</f>
        <v>98.2</v>
      </c>
      <c r="D130" s="45" cm="1">
        <f t="array" ref="D130">_xlfn.IFS(B130="","",B130&gt;0,B130/B129)</f>
        <v>1</v>
      </c>
    </row>
    <row r="131" spans="1:4" x14ac:dyDescent="0.25">
      <c r="A131" s="2" t="s">
        <v>340</v>
      </c>
      <c r="B131" s="3">
        <f>IF('Rådata - forsikring'!C128&lt;&gt;"",'Rådata - forsikring'!D128,"")</f>
        <v>101.9</v>
      </c>
      <c r="D131" s="45" cm="1">
        <f t="array" ref="D131">_xlfn.IFS(B131="","",B131&gt;0,B131/B130)</f>
        <v>1.0376782077393076</v>
      </c>
    </row>
    <row r="132" spans="1:4" x14ac:dyDescent="0.25">
      <c r="A132" s="2" t="s">
        <v>341</v>
      </c>
      <c r="B132" s="3">
        <f>IF('Rådata - forsikring'!C129&lt;&gt;"",'Rådata - forsikring'!D129,"")</f>
        <v>101.9</v>
      </c>
      <c r="D132" s="45" cm="1">
        <f t="array" ref="D132">_xlfn.IFS(B132="","",B132&gt;0,B132/B131)</f>
        <v>1</v>
      </c>
    </row>
    <row r="133" spans="1:4" x14ac:dyDescent="0.25">
      <c r="A133" s="2" t="s">
        <v>342</v>
      </c>
      <c r="B133" s="3">
        <f>IF('Rådata - forsikring'!C130&lt;&gt;"",'Rådata - forsikring'!D130,"")</f>
        <v>101.9</v>
      </c>
      <c r="D133" s="45" cm="1">
        <f t="array" ref="D133">_xlfn.IFS(B133="","",B133&gt;0,B133/B132)</f>
        <v>1</v>
      </c>
    </row>
    <row r="134" spans="1:4" x14ac:dyDescent="0.25">
      <c r="A134" s="2" t="s">
        <v>343</v>
      </c>
      <c r="B134" s="3">
        <f>IF('Rådata - forsikring'!C131&lt;&gt;"",'Rådata - forsikring'!D131,"")</f>
        <v>105.3</v>
      </c>
      <c r="D134" s="45" cm="1">
        <f t="array" ref="D134">_xlfn.IFS(B134="","",B134&gt;0,B134/B133)</f>
        <v>1.0333660451422964</v>
      </c>
    </row>
    <row r="135" spans="1:4" x14ac:dyDescent="0.25">
      <c r="A135" s="2" t="s">
        <v>344</v>
      </c>
      <c r="B135" s="3">
        <f>IF('Rådata - forsikring'!C132&lt;&gt;"",'Rådata - forsikring'!D132,"")</f>
        <v>105.3</v>
      </c>
      <c r="D135" s="45" cm="1">
        <f t="array" ref="D135">_xlfn.IFS(B135="","",B135&gt;0,B135/B134)</f>
        <v>1</v>
      </c>
    </row>
    <row r="136" spans="1:4" x14ac:dyDescent="0.25">
      <c r="A136" s="2" t="s">
        <v>345</v>
      </c>
      <c r="B136" s="3">
        <f>IF('Rådata - forsikring'!C133&lt;&gt;"",'Rådata - forsikring'!D133,"")</f>
        <v>105.3</v>
      </c>
      <c r="D136" s="45" cm="1">
        <f t="array" ref="D136">_xlfn.IFS(B136="","",B136&gt;0,B136/B135)</f>
        <v>1</v>
      </c>
    </row>
    <row r="137" spans="1:4" x14ac:dyDescent="0.25">
      <c r="A137" s="2" t="s">
        <v>346</v>
      </c>
      <c r="B137" s="3">
        <f>IF('Rådata - forsikring'!C134&lt;&gt;"",'Rådata - forsikring'!D134,"")</f>
        <v>110.4</v>
      </c>
      <c r="D137" s="45" cm="1">
        <f t="array" ref="D137">_xlfn.IFS(B137="","",B137&gt;0,B137/B136)</f>
        <v>1.0484330484330484</v>
      </c>
    </row>
    <row r="138" spans="1:4" x14ac:dyDescent="0.25">
      <c r="A138" s="2" t="s">
        <v>347</v>
      </c>
      <c r="B138" s="3">
        <f>IF('Rådata - forsikring'!C135&lt;&gt;"",'Rådata - forsikring'!D135,"")</f>
        <v>110.4</v>
      </c>
      <c r="D138" s="45" cm="1">
        <f t="array" ref="D138">_xlfn.IFS(B138="","",B138&gt;0,B138/B137)</f>
        <v>1</v>
      </c>
    </row>
    <row r="139" spans="1:4" x14ac:dyDescent="0.25">
      <c r="A139" s="2" t="s">
        <v>348</v>
      </c>
      <c r="B139" s="3">
        <f>IF('Rådata - forsikring'!C136&lt;&gt;"",'Rådata - forsikring'!D136,"")</f>
        <v>110.4</v>
      </c>
      <c r="D139" s="45" cm="1">
        <f t="array" ref="D139">_xlfn.IFS(B139="","",B139&gt;0,B139/B138)</f>
        <v>1</v>
      </c>
    </row>
    <row r="140" spans="1:4" x14ac:dyDescent="0.25">
      <c r="A140" s="2" t="s">
        <v>349</v>
      </c>
      <c r="B140" s="3">
        <f>IF('Rådata - forsikring'!C137&lt;&gt;"",'Rådata - forsikring'!D137,"")</f>
        <v>114.5</v>
      </c>
      <c r="D140" s="45" cm="1">
        <f t="array" ref="D140">_xlfn.IFS(B140="","",B140&gt;0,B140/B139)</f>
        <v>1.0371376811594202</v>
      </c>
    </row>
    <row r="141" spans="1:4" x14ac:dyDescent="0.25">
      <c r="A141" s="2" t="s">
        <v>350</v>
      </c>
      <c r="B141" s="3">
        <f>IF('Rådata - forsikring'!C138&lt;&gt;"",'Rådata - forsikring'!D138,"")</f>
        <v>114.5</v>
      </c>
      <c r="D141" s="45" cm="1">
        <f t="array" ref="D141">_xlfn.IFS(B141="","",B141&gt;0,B141/B140)</f>
        <v>1</v>
      </c>
    </row>
    <row r="142" spans="1:4" x14ac:dyDescent="0.25">
      <c r="A142" s="2" t="s">
        <v>351</v>
      </c>
      <c r="B142" s="3">
        <f>IF('Rådata - forsikring'!C139&lt;&gt;"",'Rådata - forsikring'!D139,"")</f>
        <v>114.5</v>
      </c>
      <c r="D142" s="45" cm="1">
        <f t="array" ref="D142">_xlfn.IFS(B142="","",B142&gt;0,B142/B141)</f>
        <v>1</v>
      </c>
    </row>
    <row r="143" spans="1:4" x14ac:dyDescent="0.25">
      <c r="A143" s="2" t="s">
        <v>352</v>
      </c>
      <c r="B143" s="3">
        <f>IF('Rådata - forsikring'!C140&lt;&gt;"",'Rådata - forsikring'!D140,"")</f>
        <v>117.6</v>
      </c>
      <c r="D143" s="45" cm="1">
        <f t="array" ref="D143">_xlfn.IFS(B143="","",B143&gt;0,B143/B142)</f>
        <v>1.0270742358078602</v>
      </c>
    </row>
    <row r="144" spans="1:4" x14ac:dyDescent="0.25">
      <c r="A144" s="2" t="s">
        <v>353</v>
      </c>
      <c r="B144" s="3" t="str">
        <f>IF('Rådata - forsikring'!C141&lt;&gt;"",'Rådata - forsikring'!D141,"")</f>
        <v/>
      </c>
      <c r="D144" s="45" t="str" cm="1">
        <f t="array" ref="D144">_xlfn.IFS(B144="","",B144&gt;0,B144/B143)</f>
        <v/>
      </c>
    </row>
    <row r="145" spans="1:4" x14ac:dyDescent="0.25">
      <c r="A145" s="2" t="s">
        <v>354</v>
      </c>
      <c r="B145" s="3" t="str">
        <f>IF('Rådata - forsikring'!C142&lt;&gt;"",'Rådata - forsikring'!D142,"")</f>
        <v/>
      </c>
      <c r="D145" s="45" t="str" cm="1">
        <f t="array" ref="D145">_xlfn.IFS(B145="","",B145&gt;0,B145/B144)</f>
        <v/>
      </c>
    </row>
    <row r="146" spans="1:4" x14ac:dyDescent="0.25">
      <c r="A146" s="2" t="s">
        <v>355</v>
      </c>
      <c r="B146" s="3" t="str">
        <f>IF('Rådata - forsikring'!C143&lt;&gt;"",'Rådata - forsikring'!D143,"")</f>
        <v/>
      </c>
      <c r="D146" s="45" t="str" cm="1">
        <f t="array" ref="D146">_xlfn.IFS(B146="","",B146&gt;0,B146/B145)</f>
        <v/>
      </c>
    </row>
    <row r="147" spans="1:4" x14ac:dyDescent="0.25">
      <c r="A147" s="2" t="s">
        <v>356</v>
      </c>
      <c r="B147" s="3" t="str">
        <f>IF('Rådata - forsikring'!C144&lt;&gt;"",'Rådata - forsikring'!D144,"")</f>
        <v/>
      </c>
      <c r="D147" s="45" t="str" cm="1">
        <f t="array" ref="D147">_xlfn.IFS(B147="","",B147&gt;0,B147/B146)</f>
        <v/>
      </c>
    </row>
    <row r="148" spans="1:4" x14ac:dyDescent="0.25">
      <c r="A148" s="2" t="s">
        <v>357</v>
      </c>
      <c r="B148" s="3" t="str">
        <f>IF('Rådata - forsikring'!C145&lt;&gt;"",'Rådata - forsikring'!D145,"")</f>
        <v/>
      </c>
      <c r="D148" s="45" t="str" cm="1">
        <f t="array" ref="D148">_xlfn.IFS(B148="","",B148&gt;0,B148/B147)</f>
        <v/>
      </c>
    </row>
  </sheetData>
  <mergeCells count="4">
    <mergeCell ref="H9:J9"/>
    <mergeCell ref="H11:J11"/>
    <mergeCell ref="H10:J10"/>
    <mergeCell ref="H12:J12"/>
  </mergeCells>
  <phoneticPr fontId="20" type="noConversion"/>
  <hyperlinks>
    <hyperlink ref="A2" r:id="rId1" xr:uid="{54A06498-F06D-4DB5-A874-AD73ED3634CE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7B927-65AC-4BF1-AF64-30FA8B55E6D2}">
  <sheetPr>
    <tabColor rgb="FF00B0F0"/>
  </sheetPr>
  <dimension ref="A1:R148"/>
  <sheetViews>
    <sheetView topLeftCell="A95" workbookViewId="0">
      <selection activeCell="B5" sqref="B5:B148"/>
    </sheetView>
  </sheetViews>
  <sheetFormatPr baseColWidth="10" defaultColWidth="11.42578125" defaultRowHeight="15" x14ac:dyDescent="0.25"/>
  <cols>
    <col min="7" max="7" width="21.5703125" customWidth="1"/>
  </cols>
  <sheetData>
    <row r="1" spans="1:18" ht="18.75" x14ac:dyDescent="0.3">
      <c r="A1" s="8" t="s">
        <v>176</v>
      </c>
      <c r="B1" s="7"/>
      <c r="C1" s="7"/>
    </row>
    <row r="2" spans="1:18" x14ac:dyDescent="0.25">
      <c r="A2" s="6" t="s">
        <v>177</v>
      </c>
    </row>
    <row r="3" spans="1:18" x14ac:dyDescent="0.25">
      <c r="A3" s="7"/>
      <c r="B3" s="9" t="s">
        <v>217</v>
      </c>
      <c r="C3" s="9"/>
    </row>
    <row r="4" spans="1:18" s="4" customFormat="1" ht="15.75" thickBot="1" x14ac:dyDescent="0.3">
      <c r="A4" s="9" t="s">
        <v>10</v>
      </c>
      <c r="B4" s="9" t="s">
        <v>179</v>
      </c>
      <c r="C4" s="9"/>
      <c r="D4" s="4" t="s">
        <v>8</v>
      </c>
      <c r="G4" s="36" t="s">
        <v>4</v>
      </c>
      <c r="H4" s="35">
        <v>2015</v>
      </c>
      <c r="I4" s="35">
        <v>2016</v>
      </c>
      <c r="J4" s="35">
        <v>2017</v>
      </c>
      <c r="K4" s="35">
        <v>2018</v>
      </c>
      <c r="L4" s="35">
        <v>2019</v>
      </c>
      <c r="M4" s="35">
        <v>2020</v>
      </c>
      <c r="N4" s="35">
        <v>2021</v>
      </c>
      <c r="O4" s="35">
        <v>2022</v>
      </c>
      <c r="P4" s="35">
        <v>2023</v>
      </c>
      <c r="Q4" s="35">
        <v>2024</v>
      </c>
      <c r="R4" s="35">
        <v>2025</v>
      </c>
    </row>
    <row r="5" spans="1:18" ht="30" x14ac:dyDescent="0.25">
      <c r="A5" s="9" t="s">
        <v>14</v>
      </c>
      <c r="B5" s="10">
        <f>IF('Rådata - Administrasjon'!B2&lt;&gt;"",'Rådata - Administrasjon'!C2,"")</f>
        <v>71.599999999999994</v>
      </c>
      <c r="D5" s="65">
        <f>B5/B5</f>
        <v>1</v>
      </c>
      <c r="G5" s="47" t="s">
        <v>218</v>
      </c>
      <c r="H5" s="3">
        <v>100</v>
      </c>
      <c r="I5" s="3">
        <v>103.55000000000001</v>
      </c>
      <c r="J5" s="3">
        <v>105.49166666666663</v>
      </c>
      <c r="K5" s="3">
        <v>108.40833333333332</v>
      </c>
      <c r="L5" s="3">
        <v>110.75833333333333</v>
      </c>
      <c r="M5" s="3">
        <v>112.18333333333334</v>
      </c>
      <c r="N5" s="3">
        <v>116.09166666666665</v>
      </c>
      <c r="O5" s="3">
        <v>122.78333333333335</v>
      </c>
      <c r="P5" s="3">
        <f>C112</f>
        <v>93.909090909090907</v>
      </c>
      <c r="Q5" s="3">
        <f>C124</f>
        <v>97.050000000000026</v>
      </c>
    </row>
    <row r="6" spans="1:18" ht="15.75" thickBot="1" x14ac:dyDescent="0.3">
      <c r="A6" s="9" t="s">
        <v>17</v>
      </c>
      <c r="B6" s="10">
        <f>IF('Rådata - Administrasjon'!B3&lt;&gt;"",'Rådata - Administrasjon'!C3,"")</f>
        <v>71.8</v>
      </c>
      <c r="D6" s="65" cm="1">
        <f t="array" ref="D6">_xlfn.IFS(B6="","",B6&gt;0,B6/B5)</f>
        <v>1.0027932960893855</v>
      </c>
      <c r="G6" s="41" t="s">
        <v>15</v>
      </c>
      <c r="H6" s="22"/>
      <c r="I6" s="22">
        <f>I5/H5</f>
        <v>1.0355000000000001</v>
      </c>
      <c r="J6" s="22">
        <f t="shared" ref="J6:Q6" si="0">J5/I5</f>
        <v>1.0187510059552547</v>
      </c>
      <c r="K6" s="22">
        <f t="shared" si="0"/>
        <v>1.0276483134528795</v>
      </c>
      <c r="L6" s="22">
        <f t="shared" si="0"/>
        <v>1.0216773003305404</v>
      </c>
      <c r="M6" s="22">
        <f t="shared" si="0"/>
        <v>1.0128658490707998</v>
      </c>
      <c r="N6" s="22">
        <f t="shared" si="0"/>
        <v>1.0348388055266675</v>
      </c>
      <c r="O6" s="22">
        <f t="shared" si="0"/>
        <v>1.0576412317852275</v>
      </c>
      <c r="P6" s="46">
        <f>P5/O5</f>
        <v>0.76483581573848969</v>
      </c>
      <c r="Q6" s="22">
        <f t="shared" si="0"/>
        <v>1.0334462729912879</v>
      </c>
      <c r="R6" s="22"/>
    </row>
    <row r="7" spans="1:18" x14ac:dyDescent="0.25">
      <c r="A7" s="9" t="s">
        <v>19</v>
      </c>
      <c r="B7" s="10">
        <f>IF('Rådata - Administrasjon'!B4&lt;&gt;"",'Rådata - Administrasjon'!C4,"")</f>
        <v>72</v>
      </c>
      <c r="D7" s="65" cm="1">
        <f t="array" ref="D7">_xlfn.IFS(B7="","",B7&gt;0,B7/B6)</f>
        <v>1.0027855153203342</v>
      </c>
      <c r="G7" s="3"/>
    </row>
    <row r="8" spans="1:18" x14ac:dyDescent="0.25">
      <c r="A8" s="9" t="s">
        <v>21</v>
      </c>
      <c r="B8" s="10">
        <f>IF('Rådata - Administrasjon'!B5&lt;&gt;"",'Rådata - Administrasjon'!C5,"")</f>
        <v>72.3</v>
      </c>
      <c r="D8" s="65" cm="1">
        <f t="array" ref="D8">_xlfn.IFS(B8="","",B8&gt;0,B8/B7)</f>
        <v>1.0041666666666667</v>
      </c>
      <c r="G8" s="213" t="s">
        <v>22</v>
      </c>
      <c r="H8" s="213"/>
      <c r="I8" s="213"/>
    </row>
    <row r="9" spans="1:18" x14ac:dyDescent="0.25">
      <c r="A9" s="9" t="s">
        <v>24</v>
      </c>
      <c r="B9" s="10">
        <f>IF('Rådata - Administrasjon'!B6&lt;&gt;"",'Rådata - Administrasjon'!C6,"")</f>
        <v>72.5</v>
      </c>
      <c r="D9" s="65" cm="1">
        <f t="array" ref="D9">_xlfn.IFS(B9="","",B9&gt;0,B9/B8)</f>
        <v>1.0027662517289073</v>
      </c>
      <c r="G9" s="210" t="s">
        <v>28</v>
      </c>
      <c r="H9" s="210"/>
      <c r="I9" t="s">
        <v>29</v>
      </c>
    </row>
    <row r="10" spans="1:18" x14ac:dyDescent="0.25">
      <c r="A10" s="9" t="s">
        <v>27</v>
      </c>
      <c r="B10" s="10">
        <f>IF('Rådata - Administrasjon'!B7&lt;&gt;"",'Rådata - Administrasjon'!C7,"")</f>
        <v>72.7</v>
      </c>
      <c r="D10" s="65" cm="1">
        <f t="array" ref="D10">_xlfn.IFS(B10="","",B10&gt;0,B10/B9)</f>
        <v>1.0027586206896553</v>
      </c>
      <c r="G10" t="s">
        <v>374</v>
      </c>
      <c r="H10" s="4"/>
      <c r="I10" s="105">
        <f>EXP(LN(1+(B131/B5-1))/((COUNT(B5:B131))-1))-1</f>
        <v>2.7183171618854196E-3</v>
      </c>
    </row>
    <row r="11" spans="1:18" x14ac:dyDescent="0.25">
      <c r="A11" s="9" t="s">
        <v>31</v>
      </c>
      <c r="B11" s="10">
        <f>IF('Rådata - Administrasjon'!B8&lt;&gt;"",'Rådata - Administrasjon'!C8,"")</f>
        <v>72.7</v>
      </c>
      <c r="D11" s="65" cm="1">
        <f t="array" ref="D11">_xlfn.IFS(B11="","",B11&gt;0,B11/B10)</f>
        <v>1</v>
      </c>
      <c r="H11" s="3"/>
      <c r="I11" s="3"/>
    </row>
    <row r="12" spans="1:18" x14ac:dyDescent="0.25">
      <c r="A12" s="9" t="s">
        <v>34</v>
      </c>
      <c r="B12" s="10">
        <f>IF('Rådata - Administrasjon'!B9&lt;&gt;"",'Rådata - Administrasjon'!C9,"")</f>
        <v>72.5</v>
      </c>
      <c r="D12" s="65" cm="1">
        <f t="array" ref="D12">_xlfn.IFS(B12="","",B12&gt;0,B12/B11)</f>
        <v>0.99724896836313615</v>
      </c>
      <c r="H12" s="3"/>
      <c r="I12" s="3"/>
    </row>
    <row r="13" spans="1:18" x14ac:dyDescent="0.25">
      <c r="A13" s="9" t="s">
        <v>37</v>
      </c>
      <c r="B13" s="10">
        <f>IF('Rådata - Administrasjon'!B10&lt;&gt;"",'Rådata - Administrasjon'!C10,"")</f>
        <v>73</v>
      </c>
      <c r="D13" s="65" cm="1">
        <f t="array" ref="D13">_xlfn.IFS(B13="","",B13&gt;0,B13/B12)</f>
        <v>1.0068965517241379</v>
      </c>
      <c r="H13" s="3"/>
      <c r="I13" s="3"/>
    </row>
    <row r="14" spans="1:18" x14ac:dyDescent="0.25">
      <c r="A14" s="9" t="s">
        <v>39</v>
      </c>
      <c r="B14" s="10">
        <f>IF('Rådata - Administrasjon'!B11&lt;&gt;"",'Rådata - Administrasjon'!C11,"")</f>
        <v>73.3</v>
      </c>
      <c r="D14" s="65" cm="1">
        <f t="array" ref="D14">_xlfn.IFS(B14="","",B14&gt;0,B14/B13)</f>
        <v>1.0041095890410958</v>
      </c>
      <c r="H14" s="3"/>
      <c r="I14" s="3"/>
    </row>
    <row r="15" spans="1:18" x14ac:dyDescent="0.25">
      <c r="A15" s="9" t="s">
        <v>41</v>
      </c>
      <c r="B15" s="10">
        <f>IF('Rådata - Administrasjon'!B12&lt;&gt;"",'Rådata - Administrasjon'!C12,"")</f>
        <v>73.599999999999994</v>
      </c>
      <c r="D15" s="65" cm="1">
        <f t="array" ref="D15">_xlfn.IFS(B15="","",B15&gt;0,B15/B14)</f>
        <v>1.0040927694406547</v>
      </c>
      <c r="H15" s="3"/>
      <c r="I15" s="3"/>
    </row>
    <row r="16" spans="1:18" x14ac:dyDescent="0.25">
      <c r="A16" s="9" t="s">
        <v>43</v>
      </c>
      <c r="B16" s="10">
        <f>IF('Rådata - Administrasjon'!B13&lt;&gt;"",'Rådata - Administrasjon'!C13,"")</f>
        <v>73.3</v>
      </c>
      <c r="C16" s="3">
        <f>AVERAGE(B5:B16)</f>
        <v>72.60833333333332</v>
      </c>
      <c r="D16" s="65" cm="1">
        <f t="array" ref="D16">_xlfn.IFS(B16="","",B16&gt;0,B16/B15)</f>
        <v>0.99592391304347827</v>
      </c>
      <c r="H16" s="3"/>
      <c r="I16" s="3"/>
    </row>
    <row r="17" spans="1:9" x14ac:dyDescent="0.25">
      <c r="A17" s="9" t="s">
        <v>45</v>
      </c>
      <c r="B17" s="10">
        <f>IF('Rådata - Administrasjon'!B14&lt;&gt;"",'Rådata - Administrasjon'!C14,"")</f>
        <v>73.7</v>
      </c>
      <c r="C17" s="3"/>
      <c r="D17" s="65" cm="1">
        <f t="array" ref="D17">_xlfn.IFS(B17="","",B17&gt;0,B17/B16)</f>
        <v>1.0054570259208733</v>
      </c>
      <c r="H17" s="3"/>
      <c r="I17" s="3"/>
    </row>
    <row r="18" spans="1:9" x14ac:dyDescent="0.25">
      <c r="A18" s="9" t="s">
        <v>47</v>
      </c>
      <c r="B18" s="10">
        <f>IF('Rådata - Administrasjon'!B15&lt;&gt;"",'Rådata - Administrasjon'!C15,"")</f>
        <v>74.099999999999994</v>
      </c>
      <c r="C18" s="3"/>
      <c r="D18" s="65" cm="1">
        <f t="array" ref="D18">_xlfn.IFS(B18="","",B18&gt;0,B18/B17)</f>
        <v>1.005427408412483</v>
      </c>
      <c r="H18" s="3"/>
      <c r="I18" s="3"/>
    </row>
    <row r="19" spans="1:9" x14ac:dyDescent="0.25">
      <c r="A19" s="9" t="s">
        <v>49</v>
      </c>
      <c r="B19" s="10">
        <f>IF('Rådata - Administrasjon'!B16&lt;&gt;"",'Rådata - Administrasjon'!C16,"")</f>
        <v>74.400000000000006</v>
      </c>
      <c r="C19" s="3"/>
      <c r="D19" s="65" cm="1">
        <f t="array" ref="D19">_xlfn.IFS(B19="","",B19&gt;0,B19/B18)</f>
        <v>1.0040485829959516</v>
      </c>
      <c r="H19" s="3"/>
      <c r="I19" s="3"/>
    </row>
    <row r="20" spans="1:9" x14ac:dyDescent="0.25">
      <c r="A20" s="9" t="s">
        <v>51</v>
      </c>
      <c r="B20" s="10">
        <f>IF('Rådata - Administrasjon'!B17&lt;&gt;"",'Rådata - Administrasjon'!C17,"")</f>
        <v>74.7</v>
      </c>
      <c r="C20" s="3"/>
      <c r="D20" s="65" cm="1">
        <f t="array" ref="D20">_xlfn.IFS(B20="","",B20&gt;0,B20/B19)</f>
        <v>1.004032258064516</v>
      </c>
      <c r="G20" s="3"/>
      <c r="H20" s="3"/>
      <c r="I20" s="3"/>
    </row>
    <row r="21" spans="1:9" x14ac:dyDescent="0.25">
      <c r="A21" s="9" t="s">
        <v>53</v>
      </c>
      <c r="B21" s="10">
        <f>IF('Rådata - Administrasjon'!B18&lt;&gt;"",'Rådata - Administrasjon'!C18,"")</f>
        <v>74.900000000000006</v>
      </c>
      <c r="C21" s="3"/>
      <c r="D21" s="65" cm="1">
        <f t="array" ref="D21">_xlfn.IFS(B21="","",B21&gt;0,B21/B20)</f>
        <v>1.0026773761713521</v>
      </c>
      <c r="G21" s="3"/>
      <c r="H21" s="3"/>
    </row>
    <row r="22" spans="1:9" x14ac:dyDescent="0.25">
      <c r="A22" s="9" t="s">
        <v>55</v>
      </c>
      <c r="B22" s="10">
        <f>IF('Rådata - Administrasjon'!B19&lt;&gt;"",'Rådata - Administrasjon'!C19,"")</f>
        <v>75.400000000000006</v>
      </c>
      <c r="C22" s="3"/>
      <c r="D22" s="65" cm="1">
        <f t="array" ref="D22">_xlfn.IFS(B22="","",B22&gt;0,B22/B21)</f>
        <v>1.0066755674232311</v>
      </c>
      <c r="G22" s="3"/>
    </row>
    <row r="23" spans="1:9" x14ac:dyDescent="0.25">
      <c r="A23" s="9" t="s">
        <v>57</v>
      </c>
      <c r="B23" s="10">
        <f>IF('Rådata - Administrasjon'!B20&lt;&gt;"",'Rådata - Administrasjon'!C20,"")</f>
        <v>75.900000000000006</v>
      </c>
      <c r="C23" s="3"/>
      <c r="D23" s="65" cm="1">
        <f t="array" ref="D23">_xlfn.IFS(B23="","",B23&gt;0,B23/B22)</f>
        <v>1.006631299734748</v>
      </c>
    </row>
    <row r="24" spans="1:9" x14ac:dyDescent="0.25">
      <c r="A24" s="9" t="s">
        <v>59</v>
      </c>
      <c r="B24" s="10">
        <f>IF('Rådata - Administrasjon'!B21&lt;&gt;"",'Rådata - Administrasjon'!C21,"")</f>
        <v>75.400000000000006</v>
      </c>
      <c r="C24" s="3"/>
      <c r="D24" s="65" cm="1">
        <f t="array" ref="D24">_xlfn.IFS(B24="","",B24&gt;0,B24/B23)</f>
        <v>0.99341238471673254</v>
      </c>
      <c r="G24" s="3"/>
    </row>
    <row r="25" spans="1:9" x14ac:dyDescent="0.25">
      <c r="A25" s="9" t="s">
        <v>61</v>
      </c>
      <c r="B25" s="10">
        <f>IF('Rådata - Administrasjon'!B22&lt;&gt;"",'Rådata - Administrasjon'!C22,"")</f>
        <v>75.7</v>
      </c>
      <c r="C25" s="3"/>
      <c r="D25" s="65" cm="1">
        <f t="array" ref="D25">_xlfn.IFS(B25="","",B25&gt;0,B25/B24)</f>
        <v>1.0039787798408488</v>
      </c>
      <c r="G25" s="3"/>
    </row>
    <row r="26" spans="1:9" x14ac:dyDescent="0.25">
      <c r="A26" s="9" t="s">
        <v>63</v>
      </c>
      <c r="B26" s="10">
        <f>IF('Rådata - Administrasjon'!B23&lt;&gt;"",'Rådata - Administrasjon'!C23,"")</f>
        <v>76</v>
      </c>
      <c r="C26" s="3"/>
      <c r="D26" s="65" cm="1">
        <f t="array" ref="D26">_xlfn.IFS(B26="","",B26&gt;0,B26/B25)</f>
        <v>1.0039630118890357</v>
      </c>
      <c r="G26" s="3"/>
    </row>
    <row r="27" spans="1:9" x14ac:dyDescent="0.25">
      <c r="A27" s="9" t="s">
        <v>65</v>
      </c>
      <c r="B27" s="10">
        <f>IF('Rådata - Administrasjon'!B24&lt;&gt;"",'Rådata - Administrasjon'!C24,"")</f>
        <v>76.2</v>
      </c>
      <c r="C27" s="3"/>
      <c r="D27" s="65" cm="1">
        <f t="array" ref="D27">_xlfn.IFS(B27="","",B27&gt;0,B27/B26)</f>
        <v>1.0026315789473685</v>
      </c>
      <c r="G27" s="3"/>
      <c r="H27" s="82"/>
    </row>
    <row r="28" spans="1:9" x14ac:dyDescent="0.25">
      <c r="A28" s="9" t="s">
        <v>67</v>
      </c>
      <c r="B28" s="10">
        <f>IF('Rådata - Administrasjon'!B25&lt;&gt;"",'Rådata - Administrasjon'!C25,"")</f>
        <v>75.8</v>
      </c>
      <c r="C28" s="3">
        <f>AVERAGE(B17:B28)</f>
        <v>75.183333333333337</v>
      </c>
      <c r="D28" s="65" cm="1">
        <f t="array" ref="D28">_xlfn.IFS(B28="","",B28&gt;0,B28/B27)</f>
        <v>0.99475065616797897</v>
      </c>
      <c r="G28" s="3"/>
      <c r="H28" s="82"/>
    </row>
    <row r="29" spans="1:9" x14ac:dyDescent="0.25">
      <c r="A29" s="9" t="s">
        <v>69</v>
      </c>
      <c r="B29" s="10">
        <f>IF('Rådata - Administrasjon'!B26&lt;&gt;"",'Rådata - Administrasjon'!C26,"")</f>
        <v>75.7</v>
      </c>
      <c r="C29" s="3"/>
      <c r="D29" s="65" cm="1">
        <f t="array" ref="D29">_xlfn.IFS(B29="","",B29&gt;0,B29/B28)</f>
        <v>0.99868073878627972</v>
      </c>
      <c r="G29" s="3"/>
    </row>
    <row r="30" spans="1:9" x14ac:dyDescent="0.25">
      <c r="A30" s="9" t="s">
        <v>71</v>
      </c>
      <c r="B30" s="10">
        <f>IF('Rådata - Administrasjon'!B27&lt;&gt;"",'Rådata - Administrasjon'!C27,"")</f>
        <v>76</v>
      </c>
      <c r="C30" s="3"/>
      <c r="D30" s="65" cm="1">
        <f t="array" ref="D30">_xlfn.IFS(B30="","",B30&gt;0,B30/B29)</f>
        <v>1.0039630118890357</v>
      </c>
      <c r="G30" s="3"/>
    </row>
    <row r="31" spans="1:9" x14ac:dyDescent="0.25">
      <c r="A31" s="9" t="s">
        <v>73</v>
      </c>
      <c r="B31" s="10">
        <f>IF('Rådata - Administrasjon'!B28&lt;&gt;"",'Rådata - Administrasjon'!C28,"")</f>
        <v>76.3</v>
      </c>
      <c r="C31" s="3"/>
      <c r="D31" s="65" cm="1">
        <f t="array" ref="D31">_xlfn.IFS(B31="","",B31&gt;0,B31/B30)</f>
        <v>1.0039473684210527</v>
      </c>
      <c r="G31" s="3"/>
    </row>
    <row r="32" spans="1:9" x14ac:dyDescent="0.25">
      <c r="A32" s="9" t="s">
        <v>75</v>
      </c>
      <c r="B32" s="10">
        <f>IF('Rådata - Administrasjon'!B29&lt;&gt;"",'Rådata - Administrasjon'!C29,"")</f>
        <v>76.400000000000006</v>
      </c>
      <c r="C32" s="3"/>
      <c r="D32" s="65" cm="1">
        <f t="array" ref="D32">_xlfn.IFS(B32="","",B32&gt;0,B32/B31)</f>
        <v>1.0013106159895151</v>
      </c>
      <c r="G32" s="3"/>
    </row>
    <row r="33" spans="1:7" x14ac:dyDescent="0.25">
      <c r="A33" s="9" t="s">
        <v>77</v>
      </c>
      <c r="B33" s="10">
        <f>IF('Rådata - Administrasjon'!B30&lt;&gt;"",'Rådata - Administrasjon'!C30,"")</f>
        <v>76.599999999999994</v>
      </c>
      <c r="C33" s="3"/>
      <c r="D33" s="65" cm="1">
        <f t="array" ref="D33">_xlfn.IFS(B33="","",B33&gt;0,B33/B32)</f>
        <v>1.0026178010471203</v>
      </c>
      <c r="G33" s="3"/>
    </row>
    <row r="34" spans="1:7" x14ac:dyDescent="0.25">
      <c r="A34" s="9" t="s">
        <v>79</v>
      </c>
      <c r="B34" s="10">
        <f>IF('Rådata - Administrasjon'!B31&lt;&gt;"",'Rådata - Administrasjon'!C31,"")</f>
        <v>76.900000000000006</v>
      </c>
      <c r="C34" s="3"/>
      <c r="D34" s="65" cm="1">
        <f t="array" ref="D34">_xlfn.IFS(B34="","",B34&gt;0,B34/B33)</f>
        <v>1.0039164490861621</v>
      </c>
      <c r="G34" s="3"/>
    </row>
    <row r="35" spans="1:7" x14ac:dyDescent="0.25">
      <c r="A35" s="9" t="s">
        <v>81</v>
      </c>
      <c r="B35" s="10">
        <f>IF('Rådata - Administrasjon'!B32&lt;&gt;"",'Rådata - Administrasjon'!C32,"")</f>
        <v>77.099999999999994</v>
      </c>
      <c r="C35" s="3"/>
      <c r="D35" s="65" cm="1">
        <f t="array" ref="D35">_xlfn.IFS(B35="","",B35&gt;0,B35/B34)</f>
        <v>1.0026007802340702</v>
      </c>
      <c r="G35" s="3"/>
    </row>
    <row r="36" spans="1:7" x14ac:dyDescent="0.25">
      <c r="A36" s="9" t="s">
        <v>83</v>
      </c>
      <c r="B36" s="10">
        <f>IF('Rådata - Administrasjon'!B33&lt;&gt;"",'Rådata - Administrasjon'!C33,"")</f>
        <v>76.5</v>
      </c>
      <c r="C36" s="3"/>
      <c r="D36" s="65" cm="1">
        <f t="array" ref="D36">_xlfn.IFS(B36="","",B36&gt;0,B36/B35)</f>
        <v>0.99221789883268485</v>
      </c>
      <c r="G36" s="3"/>
    </row>
    <row r="37" spans="1:7" x14ac:dyDescent="0.25">
      <c r="A37" s="9" t="s">
        <v>85</v>
      </c>
      <c r="B37" s="10">
        <f>IF('Rådata - Administrasjon'!B34&lt;&gt;"",'Rådata - Administrasjon'!C34,"")</f>
        <v>76.900000000000006</v>
      </c>
      <c r="C37" s="3"/>
      <c r="D37" s="65" cm="1">
        <f t="array" ref="D37">_xlfn.IFS(B37="","",B37&gt;0,B37/B36)</f>
        <v>1.0052287581699346</v>
      </c>
      <c r="G37" s="3"/>
    </row>
    <row r="38" spans="1:7" x14ac:dyDescent="0.25">
      <c r="A38" s="9" t="s">
        <v>87</v>
      </c>
      <c r="B38" s="10">
        <f>IF('Rådata - Administrasjon'!B35&lt;&gt;"",'Rådata - Administrasjon'!C35,"")</f>
        <v>76.900000000000006</v>
      </c>
      <c r="C38" s="3"/>
      <c r="D38" s="65" cm="1">
        <f t="array" ref="D38">_xlfn.IFS(B38="","",B38&gt;0,B38/B37)</f>
        <v>1</v>
      </c>
      <c r="G38" s="3"/>
    </row>
    <row r="39" spans="1:7" x14ac:dyDescent="0.25">
      <c r="A39" s="9" t="s">
        <v>89</v>
      </c>
      <c r="B39" s="10">
        <f>IF('Rådata - Administrasjon'!B36&lt;&gt;"",'Rådata - Administrasjon'!C36,"")</f>
        <v>77</v>
      </c>
      <c r="C39" s="3"/>
      <c r="D39" s="65" cm="1">
        <f t="array" ref="D39">_xlfn.IFS(B39="","",B39&gt;0,B39/B38)</f>
        <v>1.001300390117035</v>
      </c>
      <c r="G39" s="3"/>
    </row>
    <row r="40" spans="1:7" x14ac:dyDescent="0.25">
      <c r="A40" s="9" t="s">
        <v>91</v>
      </c>
      <c r="B40" s="10">
        <f>IF('Rådata - Administrasjon'!B37&lt;&gt;"",'Rådata - Administrasjon'!C37,"")</f>
        <v>77.099999999999994</v>
      </c>
      <c r="C40" s="3">
        <f>AVERAGE(B29:B40)</f>
        <v>76.61666666666666</v>
      </c>
      <c r="D40" s="65" cm="1">
        <f t="array" ref="D40">_xlfn.IFS(B40="","",B40&gt;0,B40/B39)</f>
        <v>1.0012987012987011</v>
      </c>
      <c r="G40" s="3"/>
    </row>
    <row r="41" spans="1:7" x14ac:dyDescent="0.25">
      <c r="A41" s="9" t="s">
        <v>92</v>
      </c>
      <c r="B41" s="10">
        <f>IF('Rådata - Administrasjon'!B38&lt;&gt;"",'Rådata - Administrasjon'!C38,"")</f>
        <v>77</v>
      </c>
      <c r="C41" s="3"/>
      <c r="D41" s="65" cm="1">
        <f t="array" ref="D41">_xlfn.IFS(B41="","",B41&gt;0,B41/B40)</f>
        <v>0.99870298313878092</v>
      </c>
      <c r="G41" s="3"/>
    </row>
    <row r="42" spans="1:7" x14ac:dyDescent="0.25">
      <c r="A42" s="9" t="s">
        <v>93</v>
      </c>
      <c r="B42" s="10">
        <f>IF('Rådata - Administrasjon'!B39&lt;&gt;"",'Rådata - Administrasjon'!C39,"")</f>
        <v>77.7</v>
      </c>
      <c r="C42" s="3"/>
      <c r="D42" s="65" cm="1">
        <f t="array" ref="D42">_xlfn.IFS(B42="","",B42&gt;0,B42/B41)</f>
        <v>1.009090909090909</v>
      </c>
      <c r="G42" s="3"/>
    </row>
    <row r="43" spans="1:7" x14ac:dyDescent="0.25">
      <c r="A43" s="9" t="s">
        <v>94</v>
      </c>
      <c r="B43" s="10">
        <f>IF('Rådata - Administrasjon'!B40&lt;&gt;"",'Rådata - Administrasjon'!C40,"")</f>
        <v>77.900000000000006</v>
      </c>
      <c r="C43" s="3"/>
      <c r="D43" s="65" cm="1">
        <f t="array" ref="D43">_xlfn.IFS(B43="","",B43&gt;0,B43/B42)</f>
        <v>1.0025740025740026</v>
      </c>
    </row>
    <row r="44" spans="1:7" x14ac:dyDescent="0.25">
      <c r="A44" s="9" t="s">
        <v>95</v>
      </c>
      <c r="B44" s="10">
        <f>IF('Rådata - Administrasjon'!B41&lt;&gt;"",'Rådata - Administrasjon'!C41,"")</f>
        <v>78.2</v>
      </c>
      <c r="C44" s="3"/>
      <c r="D44" s="65" cm="1">
        <f t="array" ref="D44">_xlfn.IFS(B44="","",B44&gt;0,B44/B43)</f>
        <v>1.0038510911424903</v>
      </c>
      <c r="G44" s="3"/>
    </row>
    <row r="45" spans="1:7" x14ac:dyDescent="0.25">
      <c r="A45" s="9" t="s">
        <v>96</v>
      </c>
      <c r="B45" s="10">
        <f>IF('Rådata - Administrasjon'!B42&lt;&gt;"",'Rådata - Administrasjon'!C42,"")</f>
        <v>78.2</v>
      </c>
      <c r="C45" s="3"/>
      <c r="D45" s="65" cm="1">
        <f t="array" ref="D45">_xlfn.IFS(B45="","",B45&gt;0,B45/B44)</f>
        <v>1</v>
      </c>
      <c r="G45" s="3"/>
    </row>
    <row r="46" spans="1:7" x14ac:dyDescent="0.25">
      <c r="A46" s="9" t="s">
        <v>97</v>
      </c>
      <c r="B46" s="10">
        <f>IF('Rådata - Administrasjon'!B43&lt;&gt;"",'Rådata - Administrasjon'!C43,"")</f>
        <v>78.8</v>
      </c>
      <c r="C46" s="3"/>
      <c r="D46" s="65" cm="1">
        <f t="array" ref="D46">_xlfn.IFS(B46="","",B46&gt;0,B46/B45)</f>
        <v>1.0076726342710998</v>
      </c>
      <c r="G46" s="3"/>
    </row>
    <row r="47" spans="1:7" x14ac:dyDescent="0.25">
      <c r="A47" s="9" t="s">
        <v>98</v>
      </c>
      <c r="B47" s="10">
        <f>IF('Rådata - Administrasjon'!B44&lt;&gt;"",'Rådata - Administrasjon'!C44,"")</f>
        <v>79.400000000000006</v>
      </c>
      <c r="C47" s="3"/>
      <c r="D47" s="65" cm="1">
        <f t="array" ref="D47">_xlfn.IFS(B47="","",B47&gt;0,B47/B46)</f>
        <v>1.0076142131979697</v>
      </c>
      <c r="G47" s="3"/>
    </row>
    <row r="48" spans="1:7" x14ac:dyDescent="0.25">
      <c r="A48" s="9" t="s">
        <v>99</v>
      </c>
      <c r="B48" s="10">
        <f>IF('Rådata - Administrasjon'!B45&lt;&gt;"",'Rådata - Administrasjon'!C45,"")</f>
        <v>79.099999999999994</v>
      </c>
      <c r="C48" s="3"/>
      <c r="D48" s="65" cm="1">
        <f t="array" ref="D48">_xlfn.IFS(B48="","",B48&gt;0,B48/B47)</f>
        <v>0.99622166246851374</v>
      </c>
      <c r="G48" s="3"/>
    </row>
    <row r="49" spans="1:7" x14ac:dyDescent="0.25">
      <c r="A49" s="9" t="s">
        <v>100</v>
      </c>
      <c r="B49" s="10">
        <f>IF('Rådata - Administrasjon'!B46&lt;&gt;"",'Rådata - Administrasjon'!C46,"")</f>
        <v>79.5</v>
      </c>
      <c r="C49" s="3"/>
      <c r="D49" s="65" cm="1">
        <f t="array" ref="D49">_xlfn.IFS(B49="","",B49&gt;0,B49/B48)</f>
        <v>1.0050568900126422</v>
      </c>
      <c r="G49" s="3"/>
    </row>
    <row r="50" spans="1:7" x14ac:dyDescent="0.25">
      <c r="A50" s="9" t="s">
        <v>101</v>
      </c>
      <c r="B50" s="10">
        <f>IF('Rådata - Administrasjon'!B47&lt;&gt;"",'Rådata - Administrasjon'!C47,"")</f>
        <v>79.400000000000006</v>
      </c>
      <c r="C50" s="3"/>
      <c r="D50" s="65" cm="1">
        <f t="array" ref="D50">_xlfn.IFS(B50="","",B50&gt;0,B50/B49)</f>
        <v>0.99874213836477999</v>
      </c>
      <c r="G50" s="3"/>
    </row>
    <row r="51" spans="1:7" x14ac:dyDescent="0.25">
      <c r="A51" s="9" t="s">
        <v>102</v>
      </c>
      <c r="B51" s="10">
        <f>IF('Rådata - Administrasjon'!B48&lt;&gt;"",'Rådata - Administrasjon'!C48,"")</f>
        <v>79.7</v>
      </c>
      <c r="C51" s="3"/>
      <c r="D51" s="65" cm="1">
        <f t="array" ref="D51">_xlfn.IFS(B51="","",B51&gt;0,B51/B50)</f>
        <v>1.0037783375314862</v>
      </c>
      <c r="G51" s="3"/>
    </row>
    <row r="52" spans="1:7" x14ac:dyDescent="0.25">
      <c r="A52" s="9" t="s">
        <v>103</v>
      </c>
      <c r="B52" s="10">
        <f>IF('Rådata - Administrasjon'!B49&lt;&gt;"",'Rådata - Administrasjon'!C49,"")</f>
        <v>79.7</v>
      </c>
      <c r="C52" s="3">
        <f>AVERAGE(B41:B52)</f>
        <v>78.716666666666683</v>
      </c>
      <c r="D52" s="65" cm="1">
        <f t="array" ref="D52">_xlfn.IFS(B52="","",B52&gt;0,B52/B51)</f>
        <v>1</v>
      </c>
      <c r="G52" s="3"/>
    </row>
    <row r="53" spans="1:7" x14ac:dyDescent="0.25">
      <c r="A53" s="9" t="s">
        <v>104</v>
      </c>
      <c r="B53" s="10">
        <f>IF('Rådata - Administrasjon'!B50&lt;&gt;"",'Rådata - Administrasjon'!C50,"")</f>
        <v>79.400000000000006</v>
      </c>
      <c r="C53" s="3"/>
      <c r="D53" s="65" cm="1">
        <f t="array" ref="D53">_xlfn.IFS(B53="","",B53&gt;0,B53/B52)</f>
        <v>0.99623588456712675</v>
      </c>
      <c r="G53" s="3"/>
    </row>
    <row r="54" spans="1:7" x14ac:dyDescent="0.25">
      <c r="A54" s="9" t="s">
        <v>105</v>
      </c>
      <c r="B54" s="10">
        <f>IF('Rådata - Administrasjon'!B51&lt;&gt;"",'Rådata - Administrasjon'!C51,"")</f>
        <v>80</v>
      </c>
      <c r="C54" s="3"/>
      <c r="D54" s="65" cm="1">
        <f t="array" ref="D54">_xlfn.IFS(B54="","",B54&gt;0,B54/B53)</f>
        <v>1.0075566750629723</v>
      </c>
      <c r="G54" s="3"/>
    </row>
    <row r="55" spans="1:7" x14ac:dyDescent="0.25">
      <c r="A55" s="9" t="s">
        <v>106</v>
      </c>
      <c r="B55" s="10">
        <f>IF('Rådata - Administrasjon'!B52&lt;&gt;"",'Rådata - Administrasjon'!C52,"")</f>
        <v>80.099999999999994</v>
      </c>
      <c r="C55" s="3"/>
      <c r="D55" s="65" cm="1">
        <f t="array" ref="D55">_xlfn.IFS(B55="","",B55&gt;0,B55/B54)</f>
        <v>1.00125</v>
      </c>
    </row>
    <row r="56" spans="1:7" x14ac:dyDescent="0.25">
      <c r="A56" s="9" t="s">
        <v>107</v>
      </c>
      <c r="B56" s="10">
        <f>IF('Rådata - Administrasjon'!B53&lt;&gt;"",'Rådata - Administrasjon'!C53,"")</f>
        <v>80.5</v>
      </c>
      <c r="C56" s="3"/>
      <c r="D56" s="65" cm="1">
        <f t="array" ref="D56">_xlfn.IFS(B56="","",B56&gt;0,B56/B55)</f>
        <v>1.0049937578027466</v>
      </c>
      <c r="G56" s="3"/>
    </row>
    <row r="57" spans="1:7" x14ac:dyDescent="0.25">
      <c r="A57" s="9" t="s">
        <v>108</v>
      </c>
      <c r="B57" s="10">
        <f>IF('Rådata - Administrasjon'!B54&lt;&gt;"",'Rådata - Administrasjon'!C54,"")</f>
        <v>80.3</v>
      </c>
      <c r="C57" s="3"/>
      <c r="D57" s="65" cm="1">
        <f t="array" ref="D57">_xlfn.IFS(B57="","",B57&gt;0,B57/B56)</f>
        <v>0.99751552795031051</v>
      </c>
      <c r="G57" s="3"/>
    </row>
    <row r="58" spans="1:7" x14ac:dyDescent="0.25">
      <c r="A58" s="9" t="s">
        <v>109</v>
      </c>
      <c r="B58" s="10">
        <f>IF('Rådata - Administrasjon'!B55&lt;&gt;"",'Rådata - Administrasjon'!C55,"")</f>
        <v>80.3</v>
      </c>
      <c r="C58" s="3"/>
      <c r="D58" s="65" cm="1">
        <f t="array" ref="D58">_xlfn.IFS(B58="","",B58&gt;0,B58/B57)</f>
        <v>1</v>
      </c>
      <c r="G58" s="3"/>
    </row>
    <row r="59" spans="1:7" x14ac:dyDescent="0.25">
      <c r="A59" s="9" t="s">
        <v>110</v>
      </c>
      <c r="B59" s="10">
        <f>IF('Rådata - Administrasjon'!B56&lt;&gt;"",'Rådata - Administrasjon'!C56,"")</f>
        <v>80.900000000000006</v>
      </c>
      <c r="C59" s="3"/>
      <c r="D59" s="65" cm="1">
        <f t="array" ref="D59">_xlfn.IFS(B59="","",B59&gt;0,B59/B58)</f>
        <v>1.0074719800747198</v>
      </c>
      <c r="G59" s="3"/>
    </row>
    <row r="60" spans="1:7" x14ac:dyDescent="0.25">
      <c r="A60" s="9" t="s">
        <v>111</v>
      </c>
      <c r="B60" s="10">
        <f>IF('Rådata - Administrasjon'!B57&lt;&gt;"",'Rådata - Administrasjon'!C57,"")</f>
        <v>80.3</v>
      </c>
      <c r="C60" s="3"/>
      <c r="D60" s="65" cm="1">
        <f t="array" ref="D60">_xlfn.IFS(B60="","",B60&gt;0,B60/B59)</f>
        <v>0.99258343634116186</v>
      </c>
      <c r="G60" s="3"/>
    </row>
    <row r="61" spans="1:7" x14ac:dyDescent="0.25">
      <c r="A61" s="9" t="s">
        <v>112</v>
      </c>
      <c r="B61" s="10">
        <f>IF('Rådata - Administrasjon'!B58&lt;&gt;"",'Rådata - Administrasjon'!C58,"")</f>
        <v>80.7</v>
      </c>
      <c r="C61" s="3"/>
      <c r="D61" s="65" cm="1">
        <f t="array" ref="D61">_xlfn.IFS(B61="","",B61&gt;0,B61/B60)</f>
        <v>1.0049813200498132</v>
      </c>
      <c r="G61" s="3"/>
    </row>
    <row r="62" spans="1:7" x14ac:dyDescent="0.25">
      <c r="A62" s="9" t="s">
        <v>113</v>
      </c>
      <c r="B62" s="10">
        <f>IF('Rådata - Administrasjon'!B59&lt;&gt;"",'Rådata - Administrasjon'!C59,"")</f>
        <v>80.8</v>
      </c>
      <c r="C62" s="3"/>
      <c r="D62" s="65" cm="1">
        <f t="array" ref="D62">_xlfn.IFS(B62="","",B62&gt;0,B62/B61)</f>
        <v>1.0012391573729862</v>
      </c>
      <c r="G62" s="3"/>
    </row>
    <row r="63" spans="1:7" x14ac:dyDescent="0.25">
      <c r="A63" s="9" t="s">
        <v>114</v>
      </c>
      <c r="B63" s="10">
        <f>IF('Rådata - Administrasjon'!B60&lt;&gt;"",'Rådata - Administrasjon'!C60,"")</f>
        <v>81</v>
      </c>
      <c r="C63" s="3"/>
      <c r="D63" s="65" cm="1">
        <f t="array" ref="D63">_xlfn.IFS(B63="","",B63&gt;0,B63/B62)</f>
        <v>1.0024752475247525</v>
      </c>
      <c r="G63" s="3"/>
    </row>
    <row r="64" spans="1:7" x14ac:dyDescent="0.25">
      <c r="A64" s="9" t="s">
        <v>115</v>
      </c>
      <c r="B64" s="10">
        <f>IF('Rådata - Administrasjon'!B61&lt;&gt;"",'Rådata - Administrasjon'!C61,"")</f>
        <v>80.8</v>
      </c>
      <c r="C64" s="3">
        <f>AVERAGE(B53:B64)</f>
        <v>80.424999999999997</v>
      </c>
      <c r="D64" s="65" cm="1">
        <f t="array" ref="D64">_xlfn.IFS(B64="","",B64&gt;0,B64/B63)</f>
        <v>0.99753086419753079</v>
      </c>
      <c r="G64" s="3"/>
    </row>
    <row r="65" spans="1:7" x14ac:dyDescent="0.25">
      <c r="A65" s="9" t="s">
        <v>116</v>
      </c>
      <c r="B65" s="10">
        <f>IF('Rådata - Administrasjon'!B62&lt;&gt;"",'Rådata - Administrasjon'!C62,"")</f>
        <v>80.8</v>
      </c>
      <c r="C65" s="3"/>
      <c r="D65" s="65" cm="1">
        <f t="array" ref="D65">_xlfn.IFS(B65="","",B65&gt;0,B65/B64)</f>
        <v>1</v>
      </c>
      <c r="G65" s="3"/>
    </row>
    <row r="66" spans="1:7" x14ac:dyDescent="0.25">
      <c r="A66" s="9" t="s">
        <v>117</v>
      </c>
      <c r="B66" s="10">
        <f>IF('Rådata - Administrasjon'!B63&lt;&gt;"",'Rådata - Administrasjon'!C63,"")</f>
        <v>80.8</v>
      </c>
      <c r="C66" s="3"/>
      <c r="D66" s="65" cm="1">
        <f t="array" ref="D66">_xlfn.IFS(B66="","",B66&gt;0,B66/B65)</f>
        <v>1</v>
      </c>
      <c r="G66" s="3"/>
    </row>
    <row r="67" spans="1:7" x14ac:dyDescent="0.25">
      <c r="A67" s="9" t="s">
        <v>118</v>
      </c>
      <c r="B67" s="10">
        <f>IF('Rådata - Administrasjon'!B64&lt;&gt;"",'Rådata - Administrasjon'!C64,"")</f>
        <v>80.8</v>
      </c>
      <c r="C67" s="3"/>
      <c r="D67" s="65" cm="1">
        <f t="array" ref="D67">_xlfn.IFS(B67="","",B67&gt;0,B67/B66)</f>
        <v>1</v>
      </c>
    </row>
    <row r="68" spans="1:7" x14ac:dyDescent="0.25">
      <c r="A68" s="9" t="s">
        <v>119</v>
      </c>
      <c r="B68" s="10">
        <f>IF('Rådata - Administrasjon'!B65&lt;&gt;"",'Rådata - Administrasjon'!C65,"")</f>
        <v>81.099999999999994</v>
      </c>
      <c r="C68" s="3"/>
      <c r="D68" s="65" cm="1">
        <f t="array" ref="D68">_xlfn.IFS(B68="","",B68&gt;0,B68/B67)</f>
        <v>1.0037128712871286</v>
      </c>
      <c r="G68" s="3"/>
    </row>
    <row r="69" spans="1:7" x14ac:dyDescent="0.25">
      <c r="A69" s="9" t="s">
        <v>120</v>
      </c>
      <c r="B69" s="10">
        <f>IF('Rådata - Administrasjon'!B66&lt;&gt;"",'Rådata - Administrasjon'!C66,"")</f>
        <v>81.2</v>
      </c>
      <c r="C69" s="3"/>
      <c r="D69" s="65" cm="1">
        <f t="array" ref="D69">_xlfn.IFS(B69="","",B69&gt;0,B69/B68)</f>
        <v>1.0012330456226881</v>
      </c>
      <c r="G69" s="3"/>
    </row>
    <row r="70" spans="1:7" x14ac:dyDescent="0.25">
      <c r="A70" s="9" t="s">
        <v>121</v>
      </c>
      <c r="B70" s="10">
        <f>IF('Rådata - Administrasjon'!B67&lt;&gt;"",'Rådata - Administrasjon'!C67,"")</f>
        <v>81.400000000000006</v>
      </c>
      <c r="C70" s="3"/>
      <c r="D70" s="65" cm="1">
        <f t="array" ref="D70">_xlfn.IFS(B70="","",B70&gt;0,B70/B69)</f>
        <v>1.0024630541871922</v>
      </c>
      <c r="G70" s="3"/>
    </row>
    <row r="71" spans="1:7" x14ac:dyDescent="0.25">
      <c r="A71" s="9" t="s">
        <v>122</v>
      </c>
      <c r="B71" s="10">
        <f>IF('Rådata - Administrasjon'!B68&lt;&gt;"",'Rådata - Administrasjon'!C68,"")</f>
        <v>82</v>
      </c>
      <c r="C71" s="3"/>
      <c r="D71" s="65" cm="1">
        <f t="array" ref="D71">_xlfn.IFS(B71="","",B71&gt;0,B71/B70)</f>
        <v>1.0073710073710074</v>
      </c>
      <c r="G71" s="3"/>
    </row>
    <row r="72" spans="1:7" x14ac:dyDescent="0.25">
      <c r="A72" s="9" t="s">
        <v>123</v>
      </c>
      <c r="B72" s="10">
        <f>IF('Rådata - Administrasjon'!B69&lt;&gt;"",'Rådata - Administrasjon'!C69,"")</f>
        <v>81.7</v>
      </c>
      <c r="C72" s="3"/>
      <c r="D72" s="65" cm="1">
        <f t="array" ref="D72">_xlfn.IFS(B72="","",B72&gt;0,B72/B71)</f>
        <v>0.99634146341463414</v>
      </c>
      <c r="G72" s="3"/>
    </row>
    <row r="73" spans="1:7" x14ac:dyDescent="0.25">
      <c r="A73" s="9" t="s">
        <v>124</v>
      </c>
      <c r="B73" s="10">
        <f>IF('Rådata - Administrasjon'!B70&lt;&gt;"",'Rådata - Administrasjon'!C70,"")</f>
        <v>82</v>
      </c>
      <c r="C73" s="3"/>
      <c r="D73" s="65" cm="1">
        <f t="array" ref="D73">_xlfn.IFS(B73="","",B73&gt;0,B73/B72)</f>
        <v>1.003671970624235</v>
      </c>
      <c r="G73" s="3"/>
    </row>
    <row r="74" spans="1:7" x14ac:dyDescent="0.25">
      <c r="A74" s="9" t="s">
        <v>125</v>
      </c>
      <c r="B74" s="10">
        <f>IF('Rådata - Administrasjon'!B71&lt;&gt;"",'Rådata - Administrasjon'!C71,"")</f>
        <v>82.2</v>
      </c>
      <c r="C74" s="3"/>
      <c r="D74" s="65" cm="1">
        <f t="array" ref="D74">_xlfn.IFS(B74="","",B74&gt;0,B74/B73)</f>
        <v>1.0024390243902439</v>
      </c>
      <c r="G74" s="3"/>
    </row>
    <row r="75" spans="1:7" x14ac:dyDescent="0.25">
      <c r="A75" s="9" t="s">
        <v>126</v>
      </c>
      <c r="B75" s="10">
        <f>IF('Rådata - Administrasjon'!B72&lt;&gt;"",'Rådata - Administrasjon'!C72,"")</f>
        <v>81.599999999999994</v>
      </c>
      <c r="C75" s="3"/>
      <c r="D75" s="65" cm="1">
        <f t="array" ref="D75">_xlfn.IFS(B75="","",B75&gt;0,B75/B74)</f>
        <v>0.9927007299270072</v>
      </c>
      <c r="G75" s="3"/>
    </row>
    <row r="76" spans="1:7" x14ac:dyDescent="0.25">
      <c r="A76" s="9" t="s">
        <v>127</v>
      </c>
      <c r="B76" s="10">
        <f>IF('Rådata - Administrasjon'!B73&lt;&gt;"",'Rådata - Administrasjon'!C73,"")</f>
        <v>82</v>
      </c>
      <c r="C76" s="3">
        <f>AVERAGE(B65:B76)</f>
        <v>81.466666666666683</v>
      </c>
      <c r="D76" s="65" cm="1">
        <f t="array" ref="D76">_xlfn.IFS(B76="","",B76&gt;0,B76/B75)</f>
        <v>1.0049019607843137</v>
      </c>
      <c r="G76" s="3"/>
    </row>
    <row r="77" spans="1:7" x14ac:dyDescent="0.25">
      <c r="A77" s="9" t="s">
        <v>128</v>
      </c>
      <c r="B77" s="10">
        <f>IF('Rådata - Administrasjon'!B74&lt;&gt;"",'Rådata - Administrasjon'!C74,"")</f>
        <v>82.8</v>
      </c>
      <c r="C77" s="3"/>
      <c r="D77" s="65" cm="1">
        <f t="array" ref="D77">_xlfn.IFS(B77="","",B77&gt;0,B77/B76)</f>
        <v>1.0097560975609756</v>
      </c>
      <c r="G77" s="3"/>
    </row>
    <row r="78" spans="1:7" x14ac:dyDescent="0.25">
      <c r="A78" s="9" t="s">
        <v>129</v>
      </c>
      <c r="B78" s="10">
        <f>IF('Rådata - Administrasjon'!B75&lt;&gt;"",'Rådata - Administrasjon'!C75,"")</f>
        <v>83.4</v>
      </c>
      <c r="C78" s="3"/>
      <c r="D78" s="65" cm="1">
        <f t="array" ref="D78">_xlfn.IFS(B78="","",B78&gt;0,B78/B77)</f>
        <v>1.0072463768115942</v>
      </c>
    </row>
    <row r="79" spans="1:7" x14ac:dyDescent="0.25">
      <c r="A79" s="9" t="s">
        <v>130</v>
      </c>
      <c r="B79" s="10">
        <f>IF('Rådata - Administrasjon'!B76&lt;&gt;"",'Rådata - Administrasjon'!C76,"")</f>
        <v>83.2</v>
      </c>
      <c r="C79" s="3"/>
      <c r="D79" s="65" cm="1">
        <f t="array" ref="D79">_xlfn.IFS(B79="","",B79&gt;0,B79/B78)</f>
        <v>0.99760191846522783</v>
      </c>
    </row>
    <row r="80" spans="1:7" x14ac:dyDescent="0.25">
      <c r="A80" s="9" t="s">
        <v>131</v>
      </c>
      <c r="B80" s="10">
        <f>IF('Rådata - Administrasjon'!B77&lt;&gt;"",'Rådata - Administrasjon'!C77,"")</f>
        <v>83.5</v>
      </c>
      <c r="C80" s="3"/>
      <c r="D80" s="65" cm="1">
        <f t="array" ref="D80">_xlfn.IFS(B80="","",B80&gt;0,B80/B79)</f>
        <v>1.0036057692307692</v>
      </c>
    </row>
    <row r="81" spans="1:7" x14ac:dyDescent="0.25">
      <c r="A81" s="9" t="s">
        <v>132</v>
      </c>
      <c r="B81" s="10">
        <f>IF('Rådata - Administrasjon'!B78&lt;&gt;"",'Rådata - Administrasjon'!C78,"")</f>
        <v>83.4</v>
      </c>
      <c r="C81" s="3"/>
      <c r="D81" s="65" cm="1">
        <f t="array" ref="D81">_xlfn.IFS(B81="","",B81&gt;0,B81/B80)</f>
        <v>0.99880239520958092</v>
      </c>
    </row>
    <row r="82" spans="1:7" x14ac:dyDescent="0.25">
      <c r="A82" s="9" t="s">
        <v>133</v>
      </c>
      <c r="B82" s="10">
        <f>IF('Rådata - Administrasjon'!B79&lt;&gt;"",'Rådata - Administrasjon'!C79,"")</f>
        <v>83.7</v>
      </c>
      <c r="C82" s="3"/>
      <c r="D82" s="65" cm="1">
        <f t="array" ref="D82">_xlfn.IFS(B82="","",B82&gt;0,B82/B81)</f>
        <v>1.0035971223021583</v>
      </c>
      <c r="G82" s="3"/>
    </row>
    <row r="83" spans="1:7" x14ac:dyDescent="0.25">
      <c r="A83" s="9" t="s">
        <v>134</v>
      </c>
      <c r="B83" s="10">
        <f>IF('Rådata - Administrasjon'!B80&lt;&gt;"",'Rådata - Administrasjon'!C80,"")</f>
        <v>84.5</v>
      </c>
      <c r="C83" s="3"/>
      <c r="D83" s="65" cm="1">
        <f t="array" ref="D83">_xlfn.IFS(B83="","",B83&gt;0,B83/B82)</f>
        <v>1.009557945041816</v>
      </c>
      <c r="G83" s="3"/>
    </row>
    <row r="84" spans="1:7" x14ac:dyDescent="0.25">
      <c r="A84" s="9" t="s">
        <v>135</v>
      </c>
      <c r="B84" s="10">
        <f>IF('Rådata - Administrasjon'!B81&lt;&gt;"",'Rådata - Administrasjon'!C81,"")</f>
        <v>84.4</v>
      </c>
      <c r="C84" s="3"/>
      <c r="D84" s="65" cm="1">
        <f t="array" ref="D84">_xlfn.IFS(B84="","",B84&gt;0,B84/B83)</f>
        <v>0.99881656804733732</v>
      </c>
      <c r="G84" s="3"/>
    </row>
    <row r="85" spans="1:7" x14ac:dyDescent="0.25">
      <c r="A85" s="9" t="s">
        <v>136</v>
      </c>
      <c r="B85" s="10">
        <f>IF('Rådata - Administrasjon'!B82&lt;&gt;"",'Rådata - Administrasjon'!C82,"")</f>
        <v>85.4</v>
      </c>
      <c r="C85" s="3"/>
      <c r="D85" s="65" cm="1">
        <f t="array" ref="D85">_xlfn.IFS(B85="","",B85&gt;0,B85/B84)</f>
        <v>1.0118483412322274</v>
      </c>
      <c r="G85" s="3"/>
    </row>
    <row r="86" spans="1:7" x14ac:dyDescent="0.25">
      <c r="A86" s="9" t="s">
        <v>137</v>
      </c>
      <c r="B86" s="10">
        <f>IF('Rådata - Administrasjon'!B83&lt;&gt;"",'Rådata - Administrasjon'!C83,"")</f>
        <v>85.1</v>
      </c>
      <c r="C86" s="3"/>
      <c r="D86" s="65" cm="1">
        <f t="array" ref="D86">_xlfn.IFS(B86="","",B86&gt;0,B86/B85)</f>
        <v>0.996487119437939</v>
      </c>
      <c r="G86" s="3"/>
    </row>
    <row r="87" spans="1:7" x14ac:dyDescent="0.25">
      <c r="A87" s="9" t="s">
        <v>138</v>
      </c>
      <c r="B87" s="10">
        <f>IF('Rådata - Administrasjon'!B84&lt;&gt;"",'Rådata - Administrasjon'!C84,"")</f>
        <v>85.8</v>
      </c>
      <c r="C87" s="3"/>
      <c r="D87" s="65" cm="1">
        <f t="array" ref="D87">_xlfn.IFS(B87="","",B87&gt;0,B87/B86)</f>
        <v>1.0082256169212691</v>
      </c>
      <c r="G87" s="3"/>
    </row>
    <row r="88" spans="1:7" x14ac:dyDescent="0.25">
      <c r="A88" s="9" t="s">
        <v>139</v>
      </c>
      <c r="B88" s="10">
        <f>IF('Rådata - Administrasjon'!B85&lt;&gt;"",'Rådata - Administrasjon'!C85,"")</f>
        <v>86.3</v>
      </c>
      <c r="C88" s="3">
        <f>AVERAGE(B77:B88)</f>
        <v>84.291666666666657</v>
      </c>
      <c r="D88" s="65" cm="1">
        <f t="array" ref="D88">_xlfn.IFS(B88="","",B88&gt;0,B88/B87)</f>
        <v>1.0058275058275059</v>
      </c>
      <c r="G88" s="3"/>
    </row>
    <row r="89" spans="1:7" x14ac:dyDescent="0.25">
      <c r="A89" s="9" t="s">
        <v>140</v>
      </c>
      <c r="B89" s="10">
        <f>IF('Rådata - Administrasjon'!B86&lt;&gt;"",'Rådata - Administrasjon'!C86,"")</f>
        <v>85.5</v>
      </c>
      <c r="C89" s="3"/>
      <c r="D89" s="65" cm="1">
        <f t="array" ref="D89">_xlfn.IFS(B89="","",B89&gt;0,B89/B88)</f>
        <v>0.99073001158748553</v>
      </c>
      <c r="G89" s="3"/>
    </row>
    <row r="90" spans="1:7" x14ac:dyDescent="0.25">
      <c r="A90" s="9" t="s">
        <v>141</v>
      </c>
      <c r="B90" s="10">
        <f>IF('Rådata - Administrasjon'!B87&lt;&gt;"",'Rådata - Administrasjon'!C87,"")</f>
        <v>86.5</v>
      </c>
      <c r="C90" s="3"/>
      <c r="D90" s="65" cm="1">
        <f t="array" ref="D90">_xlfn.IFS(B90="","",B90&gt;0,B90/B89)</f>
        <v>1.0116959064327486</v>
      </c>
      <c r="G90" s="3"/>
    </row>
    <row r="91" spans="1:7" x14ac:dyDescent="0.25">
      <c r="A91" s="9" t="s">
        <v>142</v>
      </c>
      <c r="B91" s="10">
        <f>IF('Rådata - Administrasjon'!B88&lt;&gt;"",'Rådata - Administrasjon'!C88,"")</f>
        <v>87</v>
      </c>
      <c r="C91" s="3"/>
      <c r="D91" s="65" cm="1">
        <f t="array" ref="D91">_xlfn.IFS(B91="","",B91&gt;0,B91/B90)</f>
        <v>1.0057803468208093</v>
      </c>
    </row>
    <row r="92" spans="1:7" x14ac:dyDescent="0.25">
      <c r="A92" s="9" t="s">
        <v>143</v>
      </c>
      <c r="B92" s="10">
        <f>IF('Rådata - Administrasjon'!B89&lt;&gt;"",'Rådata - Administrasjon'!C89,"")</f>
        <v>88</v>
      </c>
      <c r="C92" s="3"/>
      <c r="D92" s="65" cm="1">
        <f t="array" ref="D92">_xlfn.IFS(B92="","",B92&gt;0,B92/B91)</f>
        <v>1.0114942528735633</v>
      </c>
      <c r="G92" s="3"/>
    </row>
    <row r="93" spans="1:7" x14ac:dyDescent="0.25">
      <c r="A93" s="9" t="s">
        <v>144</v>
      </c>
      <c r="B93" s="10">
        <f>IF('Rådata - Administrasjon'!B90&lt;&gt;"",'Rådata - Administrasjon'!C90,"")</f>
        <v>88.3</v>
      </c>
      <c r="C93" s="3"/>
      <c r="D93" s="65" cm="1">
        <f t="array" ref="D93">_xlfn.IFS(B93="","",B93&gt;0,B93/B92)</f>
        <v>1.0034090909090909</v>
      </c>
      <c r="G93" s="3"/>
    </row>
    <row r="94" spans="1:7" x14ac:dyDescent="0.25">
      <c r="A94" s="9" t="s">
        <v>145</v>
      </c>
      <c r="B94" s="10">
        <f>IF('Rådata - Administrasjon'!B91&lt;&gt;"",'Rådata - Administrasjon'!C91,"")</f>
        <v>89</v>
      </c>
      <c r="C94" s="3"/>
      <c r="D94" s="65" cm="1">
        <f t="array" ref="D94">_xlfn.IFS(B94="","",B94&gt;0,B94/B93)</f>
        <v>1.0079275198187996</v>
      </c>
      <c r="G94" s="3"/>
    </row>
    <row r="95" spans="1:7" x14ac:dyDescent="0.25">
      <c r="A95" s="9" t="s">
        <v>146</v>
      </c>
      <c r="B95" s="10">
        <f>IF('Rådata - Administrasjon'!B92&lt;&gt;"",'Rådata - Administrasjon'!C92,"")</f>
        <v>90.2</v>
      </c>
      <c r="C95" s="3"/>
      <c r="D95" s="65" cm="1">
        <f t="array" ref="D95">_xlfn.IFS(B95="","",B95&gt;0,B95/B94)</f>
        <v>1.0134831460674159</v>
      </c>
      <c r="G95" s="3"/>
    </row>
    <row r="96" spans="1:7" x14ac:dyDescent="0.25">
      <c r="A96" s="9" t="s">
        <v>147</v>
      </c>
      <c r="B96" s="10">
        <f>IF('Rådata - Administrasjon'!B93&lt;&gt;"",'Rådata - Administrasjon'!C93,"")</f>
        <v>89.9</v>
      </c>
      <c r="C96" s="3"/>
      <c r="D96" s="65" cm="1">
        <f t="array" ref="D96">_xlfn.IFS(B96="","",B96&gt;0,B96/B95)</f>
        <v>0.99667405764966743</v>
      </c>
      <c r="G96" s="3"/>
    </row>
    <row r="97" spans="1:7" x14ac:dyDescent="0.25">
      <c r="A97" s="9" t="s">
        <v>148</v>
      </c>
      <c r="B97" s="10">
        <f>IF('Rådata - Administrasjon'!B94&lt;&gt;"",'Rådata - Administrasjon'!C94,"")</f>
        <v>91.2</v>
      </c>
      <c r="C97" s="3"/>
      <c r="D97" s="65" cm="1">
        <f t="array" ref="D97">_xlfn.IFS(B97="","",B97&gt;0,B97/B96)</f>
        <v>1.0144605116796439</v>
      </c>
      <c r="G97" s="3"/>
    </row>
    <row r="98" spans="1:7" x14ac:dyDescent="0.25">
      <c r="A98" s="9" t="s">
        <v>149</v>
      </c>
      <c r="B98" s="10">
        <f>IF('Rådata - Administrasjon'!B95&lt;&gt;"",'Rådata - Administrasjon'!C95,"")</f>
        <v>91.5</v>
      </c>
      <c r="C98" s="3"/>
      <c r="D98" s="65" cm="1">
        <f t="array" ref="D98">_xlfn.IFS(B98="","",B98&gt;0,B98/B97)</f>
        <v>1.0032894736842104</v>
      </c>
      <c r="G98" s="3"/>
    </row>
    <row r="99" spans="1:7" x14ac:dyDescent="0.25">
      <c r="A99" s="9" t="s">
        <v>150</v>
      </c>
      <c r="B99" s="10">
        <f>IF('Rådata - Administrasjon'!B96&lt;&gt;"",'Rådata - Administrasjon'!C96,"")</f>
        <v>91.4</v>
      </c>
      <c r="C99" s="3"/>
      <c r="D99" s="65" cm="1">
        <f t="array" ref="D99">_xlfn.IFS(B99="","",B99&gt;0,B99/B98)</f>
        <v>0.9989071038251367</v>
      </c>
      <c r="G99" s="3"/>
    </row>
    <row r="100" spans="1:7" x14ac:dyDescent="0.25">
      <c r="A100" s="9" t="s">
        <v>151</v>
      </c>
      <c r="B100" s="10">
        <f>IF('Rådata - Administrasjon'!B97&lt;&gt;"",'Rådata - Administrasjon'!C97,"")</f>
        <v>91.4</v>
      </c>
      <c r="C100" s="3">
        <f>AVERAGE(B89:B100)</f>
        <v>89.158333333333346</v>
      </c>
      <c r="D100" s="65" cm="1">
        <f t="array" ref="D100">_xlfn.IFS(B100="","",B100&gt;0,B100/B99)</f>
        <v>1</v>
      </c>
      <c r="G100" s="3"/>
    </row>
    <row r="101" spans="1:7" x14ac:dyDescent="0.25">
      <c r="A101" s="9" t="s">
        <v>152</v>
      </c>
      <c r="B101" s="10">
        <f>IF('Rådata - Administrasjon'!B98&lt;&gt;"",'Rådata - Administrasjon'!C98,"")</f>
        <v>91.5</v>
      </c>
      <c r="C101" s="3"/>
      <c r="D101" s="65" cm="1">
        <f t="array" ref="D101">_xlfn.IFS(B101="","",B101&gt;0,B101/B100)</f>
        <v>1.0010940919037199</v>
      </c>
      <c r="G101" s="3"/>
    </row>
    <row r="102" spans="1:7" x14ac:dyDescent="0.25">
      <c r="A102" s="9" t="s">
        <v>153</v>
      </c>
      <c r="B102" s="10">
        <f>IF('Rådata - Administrasjon'!B99&lt;&gt;"",'Rådata - Administrasjon'!C99,"")</f>
        <v>91.9</v>
      </c>
      <c r="C102" s="3"/>
      <c r="D102" s="65" cm="1">
        <f t="array" ref="D102">_xlfn.IFS(B102="","",B102&gt;0,B102/B101)</f>
        <v>1.0043715846994536</v>
      </c>
      <c r="G102" s="3"/>
    </row>
    <row r="103" spans="1:7" x14ac:dyDescent="0.25">
      <c r="A103" s="9" t="s">
        <v>154</v>
      </c>
      <c r="B103" s="10">
        <f>IF('Rådata - Administrasjon'!B100&lt;&gt;"",'Rådata - Administrasjon'!C100,"")</f>
        <v>92.7</v>
      </c>
      <c r="C103" s="3"/>
      <c r="D103" s="65" cm="1">
        <f t="array" ref="D103">_xlfn.IFS(B103="","",B103&gt;0,B103/B102)</f>
        <v>1.0087051142546246</v>
      </c>
    </row>
    <row r="104" spans="1:7" x14ac:dyDescent="0.25">
      <c r="A104" s="9" t="s">
        <v>155</v>
      </c>
      <c r="B104" s="10">
        <f>IF('Rådata - Administrasjon'!B101&lt;&gt;"",'Rådata - Administrasjon'!C101,"")</f>
        <v>93.6</v>
      </c>
      <c r="C104" s="3"/>
      <c r="D104" s="65" cm="1">
        <f t="array" ref="D104">_xlfn.IFS(B104="","",B104&gt;0,B104/B103)</f>
        <v>1.0097087378640777</v>
      </c>
      <c r="G104" s="3"/>
    </row>
    <row r="105" spans="1:7" x14ac:dyDescent="0.25">
      <c r="A105" s="9" t="s">
        <v>156</v>
      </c>
      <c r="B105" s="10">
        <f>IF('Rådata - Administrasjon'!B102&lt;&gt;"",'Rådata - Administrasjon'!C102,"")</f>
        <v>94.1</v>
      </c>
      <c r="C105" s="3"/>
      <c r="D105" s="65" cm="1">
        <f t="array" ref="D105">_xlfn.IFS(B105="","",B105&gt;0,B105/B104)</f>
        <v>1.0053418803418803</v>
      </c>
      <c r="G105" s="3"/>
    </row>
    <row r="106" spans="1:7" x14ac:dyDescent="0.25">
      <c r="A106" s="9" t="s">
        <v>157</v>
      </c>
      <c r="B106" s="10">
        <f>IF('Rådata - Administrasjon'!B103&lt;&gt;"",'Rådata - Administrasjon'!C103,"")</f>
        <v>94.7</v>
      </c>
      <c r="D106" s="65" cm="1">
        <f t="array" ref="D106">_xlfn.IFS(B106="","",B106&gt;0,B106/B105)</f>
        <v>1.0063761955366632</v>
      </c>
      <c r="G106" s="3"/>
    </row>
    <row r="107" spans="1:7" x14ac:dyDescent="0.25">
      <c r="A107" s="9" t="s">
        <v>158</v>
      </c>
      <c r="B107" s="10">
        <f>IF('Rådata - Administrasjon'!B104&lt;&gt;"",'Rådata - Administrasjon'!C104,"")</f>
        <v>95</v>
      </c>
      <c r="D107" s="65" cm="1">
        <f t="array" ref="D107">_xlfn.IFS(B107="","",B107&gt;0,B107/B106)</f>
        <v>1.0031678986272439</v>
      </c>
      <c r="G107" s="3"/>
    </row>
    <row r="108" spans="1:7" x14ac:dyDescent="0.25">
      <c r="A108" s="9" t="s">
        <v>159</v>
      </c>
      <c r="B108" s="10">
        <f>IF('Rådata - Administrasjon'!B105&lt;&gt;"",'Rådata - Administrasjon'!C105,"")</f>
        <v>94.3</v>
      </c>
      <c r="D108" s="65" cm="1">
        <f t="array" ref="D108">_xlfn.IFS(B108="","",B108&gt;0,B108/B107)</f>
        <v>0.99263157894736842</v>
      </c>
      <c r="G108" s="3"/>
    </row>
    <row r="109" spans="1:7" x14ac:dyDescent="0.25">
      <c r="A109" s="9" t="s">
        <v>160</v>
      </c>
      <c r="B109" s="10">
        <f>IF('Rådata - Administrasjon'!B106&lt;&gt;"",'Rådata - Administrasjon'!C106,"")</f>
        <v>94.3</v>
      </c>
      <c r="D109" s="65" cm="1">
        <f t="array" ref="D109">_xlfn.IFS(B109="","",B109&gt;0,B109/B108)</f>
        <v>1</v>
      </c>
    </row>
    <row r="110" spans="1:7" x14ac:dyDescent="0.25">
      <c r="A110" s="9" t="s">
        <v>161</v>
      </c>
      <c r="B110" s="10">
        <f>IF('Rådata - Administrasjon'!B107&lt;&gt;"",'Rådata - Administrasjon'!C107,"")</f>
        <v>95.2</v>
      </c>
      <c r="D110" s="65" cm="1">
        <f t="array" ref="D110">_xlfn.IFS(B110="","",B110&gt;0,B110/B109)</f>
        <v>1.0095440084835632</v>
      </c>
      <c r="F110" s="3"/>
    </row>
    <row r="111" spans="1:7" x14ac:dyDescent="0.25">
      <c r="A111" s="9" t="s">
        <v>162</v>
      </c>
      <c r="B111" s="10">
        <f>IF('Rådata - Administrasjon'!B108&lt;&gt;"",'Rådata - Administrasjon'!C108,"")</f>
        <v>95.7</v>
      </c>
      <c r="D111" s="65" cm="1">
        <f t="array" ref="D111">_xlfn.IFS(B111="","",B111&gt;0,B111/B110)</f>
        <v>1.0052521008403361</v>
      </c>
      <c r="F111" s="3"/>
    </row>
    <row r="112" spans="1:7" x14ac:dyDescent="0.25">
      <c r="A112" s="9" t="s">
        <v>163</v>
      </c>
      <c r="B112" s="10">
        <f>IF('Rådata - Administrasjon'!B109&lt;&gt;"",'Rådata - Administrasjon'!C109,"")</f>
        <v>95.7</v>
      </c>
      <c r="C112" s="3">
        <f>AVERAGE(B101:B111)</f>
        <v>93.909090909090907</v>
      </c>
      <c r="D112" s="65" cm="1">
        <f t="array" ref="D112">_xlfn.IFS(B112="","",B112&gt;0,B112/B111)</f>
        <v>1</v>
      </c>
      <c r="F112" s="133"/>
    </row>
    <row r="113" spans="1:6" x14ac:dyDescent="0.25">
      <c r="A113" s="9" t="s">
        <v>164</v>
      </c>
      <c r="B113" s="10">
        <f>IF('Rådata - Administrasjon'!B110&lt;&gt;"",'Rådata - Administrasjon'!C110,"")</f>
        <v>95.9</v>
      </c>
      <c r="D113" s="65" cm="1">
        <f t="array" ref="D113">_xlfn.IFS(B113="","",B113&gt;0,B113/B112)</f>
        <v>1.0020898641588296</v>
      </c>
      <c r="F113" s="3"/>
    </row>
    <row r="114" spans="1:6" x14ac:dyDescent="0.25">
      <c r="A114" s="9" t="s">
        <v>165</v>
      </c>
      <c r="B114" s="10">
        <f>IF('Rådata - Administrasjon'!B111&lt;&gt;"",'Rådata - Administrasjon'!C111,"")</f>
        <v>96.1</v>
      </c>
      <c r="D114" s="65" cm="1">
        <f t="array" ref="D114">_xlfn.IFS(B114="","",B114&gt;0,B114/B113)</f>
        <v>1.0020855057351405</v>
      </c>
    </row>
    <row r="115" spans="1:6" x14ac:dyDescent="0.25">
      <c r="A115" s="9" t="s">
        <v>166</v>
      </c>
      <c r="B115" s="10">
        <f>IF('Rådata - Administrasjon'!B112&lt;&gt;"",'Rådata - Administrasjon'!C112,"")</f>
        <v>96.3</v>
      </c>
      <c r="D115" s="65" cm="1">
        <f t="array" ref="D115">_xlfn.IFS(B115="","",B115&gt;0,B115/B114)</f>
        <v>1.0020811654526536</v>
      </c>
    </row>
    <row r="116" spans="1:6" x14ac:dyDescent="0.25">
      <c r="A116" s="9" t="s">
        <v>167</v>
      </c>
      <c r="B116" s="10">
        <f>IF('Rådata - Administrasjon'!B113&lt;&gt;"",'Rådata - Administrasjon'!C113,"")</f>
        <v>97</v>
      </c>
      <c r="D116" s="65" cm="1">
        <f t="array" ref="D116">_xlfn.IFS(B116="","",B116&gt;0,B116/B115)</f>
        <v>1.0072689511941848</v>
      </c>
    </row>
    <row r="117" spans="1:6" x14ac:dyDescent="0.25">
      <c r="A117" s="9" t="s">
        <v>168</v>
      </c>
      <c r="B117" s="10">
        <f>IF('Rådata - Administrasjon'!B114&lt;&gt;"",'Rådata - Administrasjon'!C114,"")</f>
        <v>96.9</v>
      </c>
      <c r="D117" s="65" cm="1">
        <f t="array" ref="D117">_xlfn.IFS(B117="","",B117&gt;0,B117/B116)</f>
        <v>0.99896907216494846</v>
      </c>
    </row>
    <row r="118" spans="1:6" x14ac:dyDescent="0.25">
      <c r="A118" s="9" t="s">
        <v>169</v>
      </c>
      <c r="B118" s="10">
        <f>IF('Rådata - Administrasjon'!B115&lt;&gt;"",'Rådata - Administrasjon'!C115,"")</f>
        <v>97.2</v>
      </c>
      <c r="D118" s="65" cm="1">
        <f t="array" ref="D118">_xlfn.IFS(B118="","",B118&gt;0,B118/B117)</f>
        <v>1.0030959752321982</v>
      </c>
    </row>
    <row r="119" spans="1:6" x14ac:dyDescent="0.25">
      <c r="A119" s="9" t="s">
        <v>170</v>
      </c>
      <c r="B119" s="10">
        <f>IF('Rådata - Administrasjon'!B116&lt;&gt;"",'Rådata - Administrasjon'!C116,"")</f>
        <v>97.7</v>
      </c>
      <c r="D119" s="65" cm="1">
        <f t="array" ref="D119">_xlfn.IFS(B119="","",B119&gt;0,B119/B118)</f>
        <v>1.0051440329218106</v>
      </c>
    </row>
    <row r="120" spans="1:6" x14ac:dyDescent="0.25">
      <c r="A120" s="9" t="s">
        <v>171</v>
      </c>
      <c r="B120" s="10">
        <f>IF('Rådata - Administrasjon'!B117&lt;&gt;"",'Rådata - Administrasjon'!C117,"")</f>
        <v>96.8</v>
      </c>
      <c r="D120" s="65" cm="1">
        <f t="array" ref="D120">_xlfn.IFS(B120="","",B120&gt;0,B120/B119)</f>
        <v>0.9907881269191402</v>
      </c>
    </row>
    <row r="121" spans="1:6" x14ac:dyDescent="0.25">
      <c r="A121" s="9" t="s">
        <v>172</v>
      </c>
      <c r="B121" s="10">
        <f>IF('Rådata - Administrasjon'!B118&lt;&gt;"",'Rådata - Administrasjon'!C118,"")</f>
        <v>97.1</v>
      </c>
      <c r="D121" s="65" cm="1">
        <f t="array" ref="D121">_xlfn.IFS(B121="","",B121&gt;0,B121/B120)</f>
        <v>1.0030991735537189</v>
      </c>
    </row>
    <row r="122" spans="1:6" x14ac:dyDescent="0.25">
      <c r="A122" s="9" t="s">
        <v>173</v>
      </c>
      <c r="B122" s="10">
        <f>IF('Rådata - Administrasjon'!B119&lt;&gt;"",'Rådata - Administrasjon'!C119,"")</f>
        <v>97.7</v>
      </c>
      <c r="D122" s="65" cm="1">
        <f t="array" ref="D122">_xlfn.IFS(B122="","",B122&gt;0,B122/B121)</f>
        <v>1.0061791967044285</v>
      </c>
    </row>
    <row r="123" spans="1:6" x14ac:dyDescent="0.25">
      <c r="A123" s="9" t="s">
        <v>174</v>
      </c>
      <c r="B123" s="10">
        <f>IF('Rådata - Administrasjon'!B120&lt;&gt;"",'Rådata - Administrasjon'!C120,"")</f>
        <v>98</v>
      </c>
      <c r="D123" s="65" cm="1">
        <f t="array" ref="D123">_xlfn.IFS(B123="","",B123&gt;0,B123/B122)</f>
        <v>1.0030706243602865</v>
      </c>
    </row>
    <row r="124" spans="1:6" x14ac:dyDescent="0.25">
      <c r="A124" s="9" t="s">
        <v>175</v>
      </c>
      <c r="B124" s="10">
        <f>IF('Rådata - Administrasjon'!B121&lt;&gt;"",'Rådata - Administrasjon'!C121,"")</f>
        <v>97.9</v>
      </c>
      <c r="C124" s="3">
        <f>AVERAGE(B113:B124)</f>
        <v>97.050000000000026</v>
      </c>
      <c r="D124" s="65" cm="1">
        <f t="array" ref="D124">_xlfn.IFS(B124="","",B124&gt;0,B124/B123)</f>
        <v>0.99897959183673479</v>
      </c>
    </row>
    <row r="125" spans="1:6" x14ac:dyDescent="0.25">
      <c r="A125" s="2" t="s">
        <v>334</v>
      </c>
      <c r="B125" s="10">
        <f>IF('Rådata - Administrasjon'!B122&lt;&gt;"",'Rådata - Administrasjon'!C122,"")</f>
        <v>98.1</v>
      </c>
      <c r="D125" s="65" cm="1">
        <f t="array" ref="D125">_xlfn.IFS(B125="","",B125&gt;0,B125/B124)</f>
        <v>1.0020429009193053</v>
      </c>
    </row>
    <row r="126" spans="1:6" x14ac:dyDescent="0.25">
      <c r="A126" s="2" t="s">
        <v>335</v>
      </c>
      <c r="B126" s="10">
        <f>IF('Rådata - Administrasjon'!B123&lt;&gt;"",'Rådata - Administrasjon'!C123,"")</f>
        <v>99.5</v>
      </c>
      <c r="D126" s="65" cm="1">
        <f t="array" ref="D126">_xlfn.IFS(B126="","",B126&gt;0,B126/B125)</f>
        <v>1.0142711518858309</v>
      </c>
    </row>
    <row r="127" spans="1:6" x14ac:dyDescent="0.25">
      <c r="A127" s="2" t="s">
        <v>336</v>
      </c>
      <c r="B127" s="10">
        <f>IF('Rådata - Administrasjon'!B124&lt;&gt;"",'Rådata - Administrasjon'!C124,"")</f>
        <v>98.8</v>
      </c>
      <c r="D127" s="65" cm="1">
        <f t="array" ref="D127">_xlfn.IFS(B127="","",B127&gt;0,B127/B126)</f>
        <v>0.99296482412060294</v>
      </c>
    </row>
    <row r="128" spans="1:6" x14ac:dyDescent="0.25">
      <c r="A128" s="2" t="s">
        <v>337</v>
      </c>
      <c r="B128" s="10">
        <f>IF('Rådata - Administrasjon'!B125&lt;&gt;"",'Rådata - Administrasjon'!C125,"")</f>
        <v>99.4</v>
      </c>
      <c r="D128" s="65" cm="1">
        <f t="array" ref="D128">_xlfn.IFS(B128="","",B128&gt;0,B128/B127)</f>
        <v>1.0060728744939271</v>
      </c>
    </row>
    <row r="129" spans="1:4" x14ac:dyDescent="0.25">
      <c r="A129" s="2" t="s">
        <v>338</v>
      </c>
      <c r="B129" s="10">
        <f>IF('Rådata - Administrasjon'!B126&lt;&gt;"",'Rådata - Administrasjon'!C126,"")</f>
        <v>99.9</v>
      </c>
      <c r="D129" s="65" cm="1">
        <f t="array" ref="D129">_xlfn.IFS(B129="","",B129&gt;0,B129/B128)</f>
        <v>1.0050301810865192</v>
      </c>
    </row>
    <row r="130" spans="1:4" x14ac:dyDescent="0.25">
      <c r="A130" s="2" t="s">
        <v>339</v>
      </c>
      <c r="B130" s="10">
        <f>IF('Rådata - Administrasjon'!B127&lt;&gt;"",'Rådata - Administrasjon'!C127,"")</f>
        <v>100.1</v>
      </c>
      <c r="D130" s="65" cm="1">
        <f t="array" ref="D130">_xlfn.IFS(B130="","",B130&gt;0,B130/B129)</f>
        <v>1.002002002002002</v>
      </c>
    </row>
    <row r="131" spans="1:4" x14ac:dyDescent="0.25">
      <c r="A131" s="2" t="s">
        <v>340</v>
      </c>
      <c r="B131" s="10">
        <f>IF('Rådata - Administrasjon'!B128&lt;&gt;"",'Rådata - Administrasjon'!C128,"")</f>
        <v>100.8</v>
      </c>
      <c r="D131" s="65" cm="1">
        <f t="array" ref="D131">_xlfn.IFS(B131="","",B131&gt;0,B131/B130)</f>
        <v>1.0069930069930071</v>
      </c>
    </row>
    <row r="132" spans="1:4" x14ac:dyDescent="0.25">
      <c r="A132" s="2" t="s">
        <v>341</v>
      </c>
      <c r="B132" s="10">
        <f>IF('Rådata - Administrasjon'!B129&lt;&gt;"",'Rådata - Administrasjon'!C129,"")</f>
        <v>100.2</v>
      </c>
      <c r="D132" s="65" cm="1">
        <f t="array" ref="D132">_xlfn.IFS(B132="","",B132&gt;0,B132/B131)</f>
        <v>0.99404761904761907</v>
      </c>
    </row>
    <row r="133" spans="1:4" x14ac:dyDescent="0.25">
      <c r="A133" s="2" t="s">
        <v>342</v>
      </c>
      <c r="B133" s="10">
        <f>IF('Rådata - Administrasjon'!B130&lt;&gt;"",'Rådata - Administrasjon'!C130,"")</f>
        <v>100.6</v>
      </c>
      <c r="D133" s="65" cm="1">
        <f t="array" ref="D133">_xlfn.IFS(B133="","",B133&gt;0,B133/B132)</f>
        <v>1.0039920159680638</v>
      </c>
    </row>
    <row r="134" spans="1:4" x14ac:dyDescent="0.25">
      <c r="A134" s="2" t="s">
        <v>343</v>
      </c>
      <c r="B134" s="10">
        <f>IF('Rådata - Administrasjon'!B131&lt;&gt;"",'Rådata - Administrasjon'!C131,"")</f>
        <v>100.7</v>
      </c>
      <c r="D134" s="65" cm="1">
        <f t="array" ref="D134">_xlfn.IFS(B134="","",B134&gt;0,B134/B133)</f>
        <v>1.0009940357852884</v>
      </c>
    </row>
    <row r="135" spans="1:4" x14ac:dyDescent="0.25">
      <c r="A135" s="2" t="s">
        <v>344</v>
      </c>
      <c r="B135" s="10">
        <f>IF('Rådata - Administrasjon'!B132&lt;&gt;"",'Rådata - Administrasjon'!C132,"")</f>
        <v>100.9</v>
      </c>
      <c r="D135" s="65" cm="1">
        <f t="array" ref="D135">_xlfn.IFS(B135="","",B135&gt;0,B135/B134)</f>
        <v>1.0019860973187686</v>
      </c>
    </row>
    <row r="136" spans="1:4" x14ac:dyDescent="0.25">
      <c r="A136" s="2" t="s">
        <v>345</v>
      </c>
      <c r="B136" s="10">
        <f>IF('Rådata - Administrasjon'!B133&lt;&gt;"",'Rådata - Administrasjon'!C133,"")</f>
        <v>101</v>
      </c>
      <c r="D136" s="65" cm="1">
        <f t="array" ref="D136">_xlfn.IFS(B136="","",B136&gt;0,B136/B135)</f>
        <v>1.0009910802775024</v>
      </c>
    </row>
    <row r="137" spans="1:4" x14ac:dyDescent="0.25">
      <c r="A137" s="2" t="s">
        <v>346</v>
      </c>
      <c r="B137" s="10">
        <f>IF('Rådata - Administrasjon'!B134&lt;&gt;"",'Rådata - Administrasjon'!C134,"")</f>
        <v>101.6</v>
      </c>
      <c r="D137" s="65" cm="1">
        <f t="array" ref="D137">_xlfn.IFS(B137="","",B137&gt;0,B137/B136)</f>
        <v>1.0059405940594059</v>
      </c>
    </row>
    <row r="138" spans="1:4" x14ac:dyDescent="0.25">
      <c r="A138" s="2" t="s">
        <v>347</v>
      </c>
      <c r="B138" s="10">
        <f>IF('Rådata - Administrasjon'!B135&lt;&gt;"",'Rådata - Administrasjon'!C135,"")</f>
        <v>102.2</v>
      </c>
      <c r="D138" s="65" cm="1">
        <f t="array" ref="D138">_xlfn.IFS(B138="","",B138&gt;0,B138/B137)</f>
        <v>1.0059055118110236</v>
      </c>
    </row>
    <row r="139" spans="1:4" x14ac:dyDescent="0.25">
      <c r="A139" s="2" t="s">
        <v>348</v>
      </c>
      <c r="B139" s="10">
        <f>IF('Rådata - Administrasjon'!B136&lt;&gt;"",'Rådata - Administrasjon'!C136,"")</f>
        <v>102.4</v>
      </c>
      <c r="D139" s="65" cm="1">
        <f t="array" ref="D139">_xlfn.IFS(B139="","",B139&gt;0,B139/B138)</f>
        <v>1.0019569471624266</v>
      </c>
    </row>
    <row r="140" spans="1:4" x14ac:dyDescent="0.25">
      <c r="A140" s="2" t="s">
        <v>349</v>
      </c>
      <c r="B140" s="10">
        <f>IF('Rådata - Administrasjon'!B137&lt;&gt;"",'Rådata - Administrasjon'!C137,"")</f>
        <v>102.8</v>
      </c>
      <c r="D140" s="65" cm="1">
        <f t="array" ref="D140">_xlfn.IFS(B140="","",B140&gt;0,B140/B139)</f>
        <v>1.00390625</v>
      </c>
    </row>
    <row r="141" spans="1:4" x14ac:dyDescent="0.25">
      <c r="A141" s="2" t="s">
        <v>350</v>
      </c>
      <c r="B141" s="10">
        <f>IF('Rådata - Administrasjon'!B138&lt;&gt;"",'Rådata - Administrasjon'!C138,"")</f>
        <v>103</v>
      </c>
      <c r="D141" s="65" cm="1">
        <f t="array" ref="D141">_xlfn.IFS(B141="","",B141&gt;0,B141/B140)</f>
        <v>1.0019455252918288</v>
      </c>
    </row>
    <row r="142" spans="1:4" x14ac:dyDescent="0.25">
      <c r="A142" s="2" t="s">
        <v>351</v>
      </c>
      <c r="B142" s="10">
        <f>IF('Rådata - Administrasjon'!B139&lt;&gt;"",'Rådata - Administrasjon'!C139,"")</f>
        <v>102.8</v>
      </c>
      <c r="D142" s="65" cm="1">
        <f t="array" ref="D142">_xlfn.IFS(B142="","",B142&gt;0,B142/B141)</f>
        <v>0.99805825242718449</v>
      </c>
    </row>
    <row r="143" spans="1:4" x14ac:dyDescent="0.25">
      <c r="A143" s="2" t="s">
        <v>352</v>
      </c>
      <c r="B143" s="10">
        <f>IF('Rådata - Administrasjon'!B140&lt;&gt;"",'Rådata - Administrasjon'!C140,"")</f>
        <v>103.8</v>
      </c>
      <c r="D143" s="65" cm="1">
        <f t="array" ref="D143">_xlfn.IFS(B143="","",B143&gt;0,B143/B142)</f>
        <v>1.0097276264591439</v>
      </c>
    </row>
    <row r="144" spans="1:4" x14ac:dyDescent="0.25">
      <c r="A144" s="2" t="s">
        <v>353</v>
      </c>
      <c r="B144" s="10" t="str">
        <f>IF('Rådata - Administrasjon'!B141&lt;&gt;"",'Rådata - Administrasjon'!C141,"")</f>
        <v/>
      </c>
      <c r="D144" s="65" t="str" cm="1">
        <f t="array" ref="D144">_xlfn.IFS(B144="","",B144&gt;0,B144/B143)</f>
        <v/>
      </c>
    </row>
    <row r="145" spans="1:4" x14ac:dyDescent="0.25">
      <c r="A145" s="2" t="s">
        <v>354</v>
      </c>
      <c r="B145" s="10" t="str">
        <f>IF('Rådata - Administrasjon'!B142&lt;&gt;"",'Rådata - Administrasjon'!C142,"")</f>
        <v/>
      </c>
      <c r="D145" s="65" t="str" cm="1">
        <f t="array" ref="D145">_xlfn.IFS(B145="","",B145&gt;0,B145/B144)</f>
        <v/>
      </c>
    </row>
    <row r="146" spans="1:4" x14ac:dyDescent="0.25">
      <c r="A146" s="2" t="s">
        <v>355</v>
      </c>
      <c r="B146" s="10" t="str">
        <f>IF('Rådata - Administrasjon'!B143&lt;&gt;"",'Rådata - Administrasjon'!C143,"")</f>
        <v/>
      </c>
      <c r="D146" s="65" t="str" cm="1">
        <f t="array" ref="D146">_xlfn.IFS(B146="","",B146&gt;0,B146/B145)</f>
        <v/>
      </c>
    </row>
    <row r="147" spans="1:4" x14ac:dyDescent="0.25">
      <c r="A147" s="2" t="s">
        <v>356</v>
      </c>
      <c r="B147" s="10" t="str">
        <f>IF('Rådata - Administrasjon'!B144&lt;&gt;"",'Rådata - Administrasjon'!C144,"")</f>
        <v/>
      </c>
      <c r="D147" s="65" t="str" cm="1">
        <f t="array" ref="D147">_xlfn.IFS(B147="","",B147&gt;0,B147/B146)</f>
        <v/>
      </c>
    </row>
    <row r="148" spans="1:4" x14ac:dyDescent="0.25">
      <c r="A148" s="2" t="s">
        <v>357</v>
      </c>
      <c r="B148" s="10" t="str">
        <f>IF('Rådata - Administrasjon'!B145&lt;&gt;"",'Rådata - Administrasjon'!C145,"")</f>
        <v/>
      </c>
      <c r="D148" s="65" t="str" cm="1">
        <f t="array" ref="D148">_xlfn.IFS(B148="","",B148&gt;0,B148/B147)</f>
        <v/>
      </c>
    </row>
  </sheetData>
  <mergeCells count="2">
    <mergeCell ref="G8:I8"/>
    <mergeCell ref="G9:H9"/>
  </mergeCells>
  <phoneticPr fontId="20" type="noConversion"/>
  <hyperlinks>
    <hyperlink ref="A2" r:id="rId1" display="https://www.ssb.no/statbank/table/03013/tableViewLayout1/" xr:uid="{1CB5B3BF-87B6-4EB4-8F1C-FBC9E58C53E5}"/>
  </hyperlinks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89101-D037-469C-A303-E8C76E4E3606}">
  <sheetPr>
    <tabColor rgb="FFFFFF00"/>
  </sheetPr>
  <dimension ref="B2:I29"/>
  <sheetViews>
    <sheetView topLeftCell="B1" workbookViewId="0">
      <selection activeCell="D5" sqref="D5"/>
    </sheetView>
  </sheetViews>
  <sheetFormatPr baseColWidth="10" defaultColWidth="11.42578125" defaultRowHeight="15" x14ac:dyDescent="0.25"/>
  <cols>
    <col min="1" max="1" width="11.42578125" style="1"/>
    <col min="2" max="2" width="36.28515625" style="1" bestFit="1" customWidth="1"/>
    <col min="3" max="3" width="13.5703125" style="19" bestFit="1" customWidth="1"/>
    <col min="4" max="4" width="15.85546875" style="19" bestFit="1" customWidth="1"/>
    <col min="5" max="5" width="11.42578125" style="1"/>
    <col min="6" max="6" width="49.7109375" style="1" bestFit="1" customWidth="1"/>
    <col min="7" max="7" width="11.42578125" style="1"/>
    <col min="8" max="8" width="12.85546875" style="1" customWidth="1"/>
    <col min="9" max="10" width="11.42578125" style="1"/>
    <col min="11" max="11" width="14.28515625" style="1" bestFit="1" customWidth="1"/>
    <col min="12" max="13" width="12.28515625" style="1" customWidth="1"/>
    <col min="14" max="16384" width="11.42578125" style="1"/>
  </cols>
  <sheetData>
    <row r="2" spans="2:9" x14ac:dyDescent="0.25">
      <c r="C2" s="1"/>
      <c r="D2" s="1"/>
    </row>
    <row r="3" spans="2:9" x14ac:dyDescent="0.25">
      <c r="B3" s="4" t="s">
        <v>219</v>
      </c>
      <c r="C3" s="1"/>
      <c r="D3" s="1"/>
    </row>
    <row r="4" spans="2:9" ht="15.75" thickBot="1" x14ac:dyDescent="0.3">
      <c r="B4" s="26" t="s">
        <v>220</v>
      </c>
      <c r="C4" s="26" t="s">
        <v>221</v>
      </c>
      <c r="D4" s="26" t="s">
        <v>222</v>
      </c>
      <c r="F4" s="4" t="s">
        <v>223</v>
      </c>
      <c r="G4" s="19"/>
      <c r="H4" s="19"/>
      <c r="I4" s="19"/>
    </row>
    <row r="5" spans="2:9" ht="15.75" thickBot="1" x14ac:dyDescent="0.3">
      <c r="B5" t="s">
        <v>224</v>
      </c>
      <c r="C5" s="27">
        <v>0.22237600922722031</v>
      </c>
      <c r="D5" s="27">
        <v>0.37467036289469502</v>
      </c>
      <c r="F5" s="222" t="s">
        <v>225</v>
      </c>
      <c r="G5" s="224" t="s">
        <v>226</v>
      </c>
      <c r="H5" s="224"/>
      <c r="I5" s="224"/>
    </row>
    <row r="6" spans="2:9" ht="30.75" thickBot="1" x14ac:dyDescent="0.3">
      <c r="B6" t="s">
        <v>195</v>
      </c>
      <c r="C6" s="27">
        <v>0.74532871972318337</v>
      </c>
      <c r="D6" s="27">
        <v>0.41776735246129904</v>
      </c>
      <c r="F6" s="223"/>
      <c r="G6" s="25" t="s">
        <v>195</v>
      </c>
      <c r="H6" s="25" t="s">
        <v>227</v>
      </c>
      <c r="I6" s="25" t="s">
        <v>228</v>
      </c>
    </row>
    <row r="7" spans="2:9" ht="15.75" thickBot="1" x14ac:dyDescent="0.3">
      <c r="B7" s="22" t="s">
        <v>228</v>
      </c>
      <c r="C7" s="28">
        <v>3.2295271049596307E-2</v>
      </c>
      <c r="D7" s="28">
        <v>0.20756228464400642</v>
      </c>
      <c r="F7" s="23" t="s">
        <v>229</v>
      </c>
      <c r="G7" s="20">
        <v>0.45387866241007202</v>
      </c>
      <c r="H7" s="20">
        <v>0.46126397737134461</v>
      </c>
      <c r="I7" s="20">
        <v>0.44600000000000001</v>
      </c>
    </row>
    <row r="8" spans="2:9" ht="15.75" thickBot="1" x14ac:dyDescent="0.3">
      <c r="B8" s="22" t="s">
        <v>230</v>
      </c>
      <c r="C8" s="28">
        <v>1</v>
      </c>
      <c r="D8" s="28">
        <v>1</v>
      </c>
      <c r="F8" s="23" t="s">
        <v>231</v>
      </c>
      <c r="G8" s="30">
        <v>0.12620249225694199</v>
      </c>
      <c r="H8" s="20">
        <v>0.11928216926771286</v>
      </c>
      <c r="I8" s="20">
        <v>0.18094885324806742</v>
      </c>
    </row>
    <row r="9" spans="2:9" x14ac:dyDescent="0.25">
      <c r="C9" s="1"/>
      <c r="D9" s="1"/>
      <c r="F9" s="23" t="s">
        <v>232</v>
      </c>
      <c r="G9" s="20">
        <v>7.3322601645143093E-2</v>
      </c>
      <c r="H9" s="20">
        <v>7.0459514648664665E-2</v>
      </c>
      <c r="I9" s="20">
        <v>2.5700421248866404E-2</v>
      </c>
    </row>
    <row r="10" spans="2:9" x14ac:dyDescent="0.25">
      <c r="C10" s="1"/>
      <c r="D10" s="1"/>
      <c r="F10" s="23" t="s">
        <v>233</v>
      </c>
      <c r="G10" s="20">
        <v>8.4782372051988825E-2</v>
      </c>
      <c r="H10" s="20">
        <v>6.4885941678211961E-2</v>
      </c>
      <c r="I10" s="20">
        <v>6.6639891124299092E-2</v>
      </c>
    </row>
    <row r="11" spans="2:9" x14ac:dyDescent="0.25">
      <c r="C11" s="1"/>
      <c r="D11" s="1"/>
      <c r="F11" s="23" t="s">
        <v>234</v>
      </c>
      <c r="G11" s="20">
        <v>7.0227097168448993E-2</v>
      </c>
      <c r="H11" s="20">
        <v>6.8034634409598407E-2</v>
      </c>
      <c r="I11" s="20">
        <v>4.7933128775165978E-2</v>
      </c>
    </row>
    <row r="12" spans="2:9" ht="15.75" thickBot="1" x14ac:dyDescent="0.3">
      <c r="B12" s="4" t="s">
        <v>235</v>
      </c>
      <c r="C12" s="1"/>
      <c r="D12" s="1"/>
      <c r="F12" s="24" t="s">
        <v>236</v>
      </c>
      <c r="G12" s="21">
        <v>0.19158677446740552</v>
      </c>
      <c r="H12" s="21">
        <v>0.21607376262446745</v>
      </c>
      <c r="I12" s="21">
        <v>0.23277770560360106</v>
      </c>
    </row>
    <row r="13" spans="2:9" ht="15.75" thickBot="1" x14ac:dyDescent="0.3">
      <c r="B13" s="221" t="s">
        <v>237</v>
      </c>
      <c r="C13" s="221"/>
      <c r="D13" s="1"/>
      <c r="F13" s="22"/>
      <c r="G13" s="21">
        <v>1</v>
      </c>
      <c r="H13" s="21">
        <v>1</v>
      </c>
      <c r="I13" s="21">
        <v>1</v>
      </c>
    </row>
    <row r="14" spans="2:9" ht="15.75" thickBot="1" x14ac:dyDescent="0.3">
      <c r="B14" s="13" t="s">
        <v>238</v>
      </c>
      <c r="C14" s="13" t="s">
        <v>239</v>
      </c>
      <c r="D14" s="1"/>
    </row>
    <row r="15" spans="2:9" ht="15.75" thickBot="1" x14ac:dyDescent="0.3">
      <c r="B15" s="12">
        <v>0.18333333333333335</v>
      </c>
      <c r="C15" s="12">
        <v>0.81666666666666676</v>
      </c>
      <c r="D15" s="1"/>
    </row>
    <row r="16" spans="2:9" x14ac:dyDescent="0.25">
      <c r="C16" s="29"/>
      <c r="D16" s="29"/>
    </row>
    <row r="18" spans="3:7" x14ac:dyDescent="0.25">
      <c r="C18" s="1"/>
      <c r="D18" s="1"/>
    </row>
    <row r="19" spans="3:7" x14ac:dyDescent="0.25">
      <c r="C19" s="1"/>
      <c r="D19" s="1"/>
    </row>
    <row r="20" spans="3:7" x14ac:dyDescent="0.25">
      <c r="C20" s="1"/>
      <c r="D20" s="1"/>
    </row>
    <row r="21" spans="3:7" x14ac:dyDescent="0.25">
      <c r="C21" s="1"/>
      <c r="D21" s="1"/>
    </row>
    <row r="22" spans="3:7" x14ac:dyDescent="0.25">
      <c r="C22" s="1"/>
      <c r="D22" s="1"/>
      <c r="G22" s="29"/>
    </row>
    <row r="23" spans="3:7" x14ac:dyDescent="0.25">
      <c r="C23" s="1"/>
      <c r="D23" s="1"/>
    </row>
    <row r="24" spans="3:7" x14ac:dyDescent="0.25">
      <c r="C24" s="1"/>
      <c r="D24" s="1"/>
    </row>
    <row r="25" spans="3:7" x14ac:dyDescent="0.25">
      <c r="C25" s="1"/>
      <c r="D25" s="1"/>
    </row>
    <row r="26" spans="3:7" x14ac:dyDescent="0.25">
      <c r="C26" s="1"/>
      <c r="D26" s="1"/>
    </row>
    <row r="27" spans="3:7" x14ac:dyDescent="0.25">
      <c r="C27" s="1"/>
      <c r="D27" s="1"/>
    </row>
    <row r="28" spans="3:7" x14ac:dyDescent="0.25">
      <c r="C28" s="31"/>
      <c r="D28" s="31"/>
    </row>
    <row r="29" spans="3:7" x14ac:dyDescent="0.25">
      <c r="C29" s="31"/>
    </row>
  </sheetData>
  <mergeCells count="3">
    <mergeCell ref="B13:C13"/>
    <mergeCell ref="F5:F6"/>
    <mergeCell ref="G5:I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720B7-492F-4694-A9B8-0AE16C7D2872}">
  <sheetPr>
    <tabColor theme="9" tint="0.59999389629810485"/>
  </sheetPr>
  <dimension ref="A2:AW62"/>
  <sheetViews>
    <sheetView workbookViewId="0"/>
  </sheetViews>
  <sheetFormatPr baseColWidth="10" defaultColWidth="11.42578125" defaultRowHeight="15" x14ac:dyDescent="0.25"/>
  <cols>
    <col min="1" max="1" width="33.5703125" customWidth="1"/>
  </cols>
  <sheetData>
    <row r="2" spans="1:49" ht="18.75" x14ac:dyDescent="0.3">
      <c r="A2" s="50" t="s">
        <v>240</v>
      </c>
    </row>
    <row r="4" spans="1:49" x14ac:dyDescent="0.25">
      <c r="B4" s="225" t="s">
        <v>237</v>
      </c>
      <c r="C4" s="225"/>
    </row>
    <row r="5" spans="1:49" x14ac:dyDescent="0.25">
      <c r="B5" s="32" t="s">
        <v>239</v>
      </c>
      <c r="C5" s="32" t="s">
        <v>238</v>
      </c>
    </row>
    <row r="6" spans="1:49" ht="15.75" thickBot="1" x14ac:dyDescent="0.3">
      <c r="B6" s="33">
        <v>0.81666666666666676</v>
      </c>
      <c r="C6" s="33">
        <v>0.18333333333333335</v>
      </c>
    </row>
    <row r="8" spans="1:49" ht="15.75" thickBot="1" x14ac:dyDescent="0.3">
      <c r="A8" s="124" t="s">
        <v>241</v>
      </c>
      <c r="B8" s="124"/>
      <c r="C8" s="124">
        <v>2015</v>
      </c>
      <c r="D8" s="124">
        <v>2016</v>
      </c>
      <c r="E8" s="124">
        <v>2017</v>
      </c>
      <c r="F8" s="124">
        <v>2018</v>
      </c>
      <c r="G8" s="124">
        <v>2019</v>
      </c>
      <c r="H8" s="124">
        <v>2020</v>
      </c>
      <c r="I8" s="124">
        <v>2021</v>
      </c>
      <c r="J8" s="125">
        <v>2022</v>
      </c>
      <c r="K8" s="126">
        <v>2023</v>
      </c>
      <c r="L8" s="126">
        <v>2024</v>
      </c>
      <c r="M8" s="126"/>
    </row>
    <row r="9" spans="1:49" x14ac:dyDescent="0.25">
      <c r="A9" s="226" t="s">
        <v>242</v>
      </c>
      <c r="B9" s="227"/>
      <c r="C9">
        <v>1</v>
      </c>
      <c r="D9" s="45">
        <f>Kapital_avskrivning!I7</f>
        <v>1.0216136816703389</v>
      </c>
      <c r="E9" s="45">
        <f>Kapital_avskrivning!J7</f>
        <v>1.0233131354626681</v>
      </c>
      <c r="F9" s="45">
        <f>Kapital_avskrivning!K7</f>
        <v>1.031814532316339</v>
      </c>
      <c r="G9" s="45">
        <f>Kapital_avskrivning!L7</f>
        <v>1.0134228187919461</v>
      </c>
      <c r="H9" s="45">
        <f>Kapital_avskrivning!M7</f>
        <v>1.019483635665611</v>
      </c>
      <c r="I9" s="45">
        <f>Kapital_avskrivning!N7</f>
        <v>1.0163810958388249</v>
      </c>
      <c r="J9" s="45">
        <f>Kapital_avskrivning!O7</f>
        <v>1.0439977769544277</v>
      </c>
      <c r="K9" s="45">
        <f>Kapital_avskrivning!P7</f>
        <v>1.0762132907461628</v>
      </c>
      <c r="L9" s="45"/>
      <c r="M9" s="4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</row>
    <row r="10" spans="1:49" x14ac:dyDescent="0.25">
      <c r="A10" s="227" t="s">
        <v>243</v>
      </c>
      <c r="B10" s="227"/>
      <c r="C10">
        <v>1</v>
      </c>
      <c r="D10" s="45">
        <f>Kapital_rente!M13</f>
        <v>0.99376346971430718</v>
      </c>
      <c r="E10" s="45">
        <f>Kapital_rente!N13</f>
        <v>1.0160601206533453</v>
      </c>
      <c r="F10" s="45">
        <f>Kapital_rente!O13</f>
        <v>0.99275979170044126</v>
      </c>
      <c r="G10" s="45">
        <f>Kapital_rente!P13</f>
        <v>1.0103536071046397</v>
      </c>
      <c r="H10" s="45">
        <f>Kapital_rente!Q13</f>
        <v>1.0017499955113891</v>
      </c>
      <c r="I10" s="45">
        <f>Kapital_rente!R13</f>
        <v>0.97466075033631605</v>
      </c>
      <c r="J10" s="45">
        <f>Kapital_rente!S13</f>
        <v>0.99129807119827207</v>
      </c>
      <c r="K10" s="45">
        <f>Kapital_rente!T13</f>
        <v>1.0509510862168883</v>
      </c>
      <c r="L10" s="45"/>
      <c r="M10" s="45"/>
    </row>
    <row r="11" spans="1:49" x14ac:dyDescent="0.25">
      <c r="A11" s="227" t="s">
        <v>244</v>
      </c>
      <c r="B11" s="227"/>
      <c r="C11">
        <v>1</v>
      </c>
      <c r="D11" s="45">
        <f>(D9*$B$6)+(D10*$C$6)</f>
        <v>1.0165078094783999</v>
      </c>
      <c r="E11" s="45">
        <f t="shared" ref="E11:J11" si="0">(E9*$B$6)+(E10*$C$6)</f>
        <v>1.0219834160809591</v>
      </c>
      <c r="F11" s="45">
        <f t="shared" si="0"/>
        <v>1.0246544965367579</v>
      </c>
      <c r="G11" s="45">
        <f t="shared" si="0"/>
        <v>1.0128601299826065</v>
      </c>
      <c r="H11" s="45">
        <f t="shared" si="0"/>
        <v>1.0162324683040036</v>
      </c>
      <c r="I11" s="45">
        <f t="shared" si="0"/>
        <v>1.0087323658300316</v>
      </c>
      <c r="J11" s="45">
        <f t="shared" si="0"/>
        <v>1.034336164232466</v>
      </c>
      <c r="K11" s="45">
        <f>(K9*$B$6)+(K10*$C$6)</f>
        <v>1.0715818865824627</v>
      </c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</row>
    <row r="12" spans="1:49" ht="15.75" thickBot="1" x14ac:dyDescent="0.3">
      <c r="A12" s="228" t="s">
        <v>245</v>
      </c>
      <c r="B12" s="229"/>
      <c r="C12" s="22">
        <v>100</v>
      </c>
      <c r="D12" s="46">
        <f>D11*C12</f>
        <v>101.65078094783999</v>
      </c>
      <c r="E12" s="46">
        <f t="shared" ref="E12:J12" si="1">E11*D12</f>
        <v>103.88541236037079</v>
      </c>
      <c r="F12" s="46">
        <f t="shared" si="1"/>
        <v>106.44665489962922</v>
      </c>
      <c r="G12" s="46">
        <f t="shared" si="1"/>
        <v>107.81557271785212</v>
      </c>
      <c r="H12" s="46">
        <f t="shared" si="1"/>
        <v>109.56568558467265</v>
      </c>
      <c r="I12" s="46">
        <f t="shared" si="1"/>
        <v>110.52245323361623</v>
      </c>
      <c r="J12" s="46">
        <f t="shared" si="1"/>
        <v>114.31737033922072</v>
      </c>
      <c r="K12" s="46">
        <f>K11*J12</f>
        <v>122.5004233772482</v>
      </c>
      <c r="L12" s="46"/>
      <c r="M12" s="46"/>
      <c r="N12" s="65"/>
    </row>
    <row r="14" spans="1:49" ht="15.75" thickBot="1" x14ac:dyDescent="0.3">
      <c r="A14" s="124"/>
      <c r="B14" s="124"/>
      <c r="C14" s="124">
        <v>2015</v>
      </c>
      <c r="D14" s="124">
        <v>2016</v>
      </c>
      <c r="E14" s="124">
        <v>2017</v>
      </c>
      <c r="F14" s="124">
        <v>2018</v>
      </c>
      <c r="G14" s="124">
        <v>2019</v>
      </c>
      <c r="H14" s="124">
        <v>2020</v>
      </c>
      <c r="I14" s="125">
        <v>2021</v>
      </c>
      <c r="J14" s="126">
        <v>2022</v>
      </c>
      <c r="K14" s="126">
        <v>2023</v>
      </c>
      <c r="L14" s="126">
        <v>2024</v>
      </c>
      <c r="M14" s="126">
        <v>2025</v>
      </c>
      <c r="N14" s="126">
        <v>2026</v>
      </c>
    </row>
    <row r="15" spans="1:49" x14ac:dyDescent="0.25">
      <c r="A15" s="109" t="s">
        <v>242</v>
      </c>
      <c r="B15" s="109" t="s">
        <v>246</v>
      </c>
      <c r="C15" s="109">
        <f>Kapital_avskrivning!D6</f>
        <v>1</v>
      </c>
      <c r="D15" s="109">
        <f>Kapital_avskrivning!D18</f>
        <v>1.0175879396984926</v>
      </c>
      <c r="E15" s="109">
        <f>Kapital_avskrivning!D30</f>
        <v>1.0098280098280097</v>
      </c>
      <c r="F15" s="109">
        <f>Kapital_avskrivning!D42</f>
        <v>1.013064133016627</v>
      </c>
      <c r="G15" s="109">
        <f>Kapital_avskrivning!D54</f>
        <v>1.0081018518518516</v>
      </c>
      <c r="H15" s="109">
        <f>Kapital_avskrivning!D66</f>
        <v>0.9941860465116279</v>
      </c>
      <c r="I15" s="109">
        <f>Kapital_avskrivning!D78</f>
        <v>1.0011123470522802</v>
      </c>
      <c r="J15" s="109">
        <f>Kapital_avskrivning!D90</f>
        <v>1.0099447513812154</v>
      </c>
      <c r="K15" s="109">
        <f>Kapital_avskrivning!D102</f>
        <v>1.0721757322175733</v>
      </c>
      <c r="L15" s="109">
        <f>Kapital_avskrivning!D114</f>
        <v>0.98626104023552497</v>
      </c>
      <c r="M15" s="65">
        <f>Kapital_avskrivning!D126</f>
        <v>1.0040363269424823</v>
      </c>
      <c r="N15" s="65">
        <f>Kapital_avskrivning!D138</f>
        <v>1.034965034965035</v>
      </c>
    </row>
    <row r="16" spans="1:49" x14ac:dyDescent="0.25">
      <c r="B16" t="s">
        <v>247</v>
      </c>
      <c r="C16" s="65">
        <f>Kapital_avskrivning!D7</f>
        <v>1</v>
      </c>
      <c r="D16" s="65">
        <f>Kapital_avskrivning!D19</f>
        <v>1</v>
      </c>
      <c r="E16" s="65">
        <f>Kapital_avskrivning!D31</f>
        <v>1.0012165450121653</v>
      </c>
      <c r="F16" s="65">
        <f>Kapital_avskrivning!D43</f>
        <v>1</v>
      </c>
      <c r="G16" s="65">
        <f>Kapital_avskrivning!D55</f>
        <v>1</v>
      </c>
      <c r="H16" s="65">
        <f>Kapital_avskrivning!D67</f>
        <v>1</v>
      </c>
      <c r="I16" s="65">
        <f>Kapital_avskrivning!D79</f>
        <v>1</v>
      </c>
      <c r="J16" s="65">
        <f>Kapital_avskrivning!D91</f>
        <v>1.0032822757111597</v>
      </c>
      <c r="K16" s="65">
        <f>Kapital_avskrivning!D103</f>
        <v>0.99317073170731707</v>
      </c>
      <c r="L16" s="65">
        <f>Kapital_avskrivning!D115</f>
        <v>1.017910447761194</v>
      </c>
      <c r="M16" s="65">
        <f>Kapital_avskrivning!D127</f>
        <v>1.0080402010050251</v>
      </c>
      <c r="N16" s="65">
        <f>Kapital_avskrivning!D139</f>
        <v>1.001930501930502</v>
      </c>
    </row>
    <row r="17" spans="1:14" x14ac:dyDescent="0.25">
      <c r="B17" t="s">
        <v>248</v>
      </c>
      <c r="C17" s="65">
        <f>Kapital_avskrivning!D8</f>
        <v>1</v>
      </c>
      <c r="D17" s="65">
        <f>Kapital_avskrivning!D20</f>
        <v>1.0012345679012344</v>
      </c>
      <c r="E17" s="65">
        <f>Kapital_avskrivning!D32</f>
        <v>1</v>
      </c>
      <c r="F17" s="65">
        <f>Kapital_avskrivning!D44</f>
        <v>1</v>
      </c>
      <c r="G17" s="65">
        <f>Kapital_avskrivning!D56</f>
        <v>1.0011481056257177</v>
      </c>
      <c r="H17" s="65">
        <f>Kapital_avskrivning!D68</f>
        <v>1</v>
      </c>
      <c r="I17" s="65">
        <f>Kapital_avskrivning!D80</f>
        <v>1</v>
      </c>
      <c r="J17" s="65">
        <f>Kapital_avskrivning!D92</f>
        <v>1.0065430752453652</v>
      </c>
      <c r="K17" s="65">
        <f>Kapital_avskrivning!D104</f>
        <v>1</v>
      </c>
      <c r="L17" s="65">
        <f>Kapital_avskrivning!D116</f>
        <v>0.99608993157380266</v>
      </c>
      <c r="M17" s="65">
        <f>Kapital_avskrivning!D128</f>
        <v>0.9980059820538385</v>
      </c>
      <c r="N17" s="65">
        <f>Kapital_avskrivning!D140</f>
        <v>1</v>
      </c>
    </row>
    <row r="18" spans="1:14" x14ac:dyDescent="0.25">
      <c r="B18" t="s">
        <v>249</v>
      </c>
      <c r="C18" s="65">
        <f>Kapital_avskrivning!D9</f>
        <v>1</v>
      </c>
      <c r="D18" s="65">
        <f>Kapital_avskrivning!D21</f>
        <v>1</v>
      </c>
      <c r="E18" s="65">
        <f>Kapital_avskrivning!D33</f>
        <v>1.008505467800729</v>
      </c>
      <c r="F18" s="65">
        <f>Kapital_avskrivning!D45</f>
        <v>1</v>
      </c>
      <c r="G18" s="65">
        <f>Kapital_avskrivning!D57</f>
        <v>1.0011467889908257</v>
      </c>
      <c r="H18" s="65">
        <f>Kapital_avskrivning!D69</f>
        <v>1.0175438596491229</v>
      </c>
      <c r="I18" s="65">
        <f>Kapital_avskrivning!D81</f>
        <v>0.99888888888888894</v>
      </c>
      <c r="J18" s="65">
        <f>Kapital_avskrivning!D93</f>
        <v>1.0021668472372698</v>
      </c>
      <c r="K18" s="65">
        <f>Kapital_avskrivning!D105</f>
        <v>0.99410609037328102</v>
      </c>
      <c r="L18" s="65">
        <f>Kapital_avskrivning!D117</f>
        <v>1</v>
      </c>
      <c r="M18" s="65">
        <f>Kapital_avskrivning!D129</f>
        <v>1</v>
      </c>
      <c r="N18" s="65">
        <f>Kapital_avskrivning!D141</f>
        <v>1.0048169556840076</v>
      </c>
    </row>
    <row r="19" spans="1:14" x14ac:dyDescent="0.25">
      <c r="B19" t="s">
        <v>250</v>
      </c>
      <c r="C19" s="65">
        <f>Kapital_avskrivning!D10</f>
        <v>1.0037878787878787</v>
      </c>
      <c r="D19" s="65">
        <f>Kapital_avskrivning!D22</f>
        <v>1</v>
      </c>
      <c r="E19" s="65">
        <f>Kapital_avskrivning!D34</f>
        <v>1</v>
      </c>
      <c r="F19" s="65">
        <f>Kapital_avskrivning!D46</f>
        <v>1.0011723329425557</v>
      </c>
      <c r="G19" s="65">
        <f>Kapital_avskrivning!D58</f>
        <v>1</v>
      </c>
      <c r="H19" s="65">
        <f>Kapital_avskrivning!D70</f>
        <v>1.0218390804597701</v>
      </c>
      <c r="I19" s="65">
        <f>Kapital_avskrivning!D82</f>
        <v>1</v>
      </c>
      <c r="J19" s="65">
        <f>Kapital_avskrivning!D94</f>
        <v>1.0075675675675675</v>
      </c>
      <c r="K19" s="65">
        <f>Kapital_avskrivning!D106</f>
        <v>1.0019762845849802</v>
      </c>
      <c r="L19" s="65">
        <f>Kapital_avskrivning!D118</f>
        <v>0.97939156035328745</v>
      </c>
      <c r="M19" s="65">
        <f>Kapital_avskrivning!D130</f>
        <v>1</v>
      </c>
      <c r="N19" s="65">
        <f>Kapital_avskrivning!D142</f>
        <v>1</v>
      </c>
    </row>
    <row r="20" spans="1:14" x14ac:dyDescent="0.25">
      <c r="B20" t="s">
        <v>251</v>
      </c>
      <c r="C20" s="65">
        <f>Kapital_avskrivning!D11</f>
        <v>1</v>
      </c>
      <c r="D20" s="65">
        <f>Kapital_avskrivning!D23</f>
        <v>1</v>
      </c>
      <c r="E20" s="65">
        <f>Kapital_avskrivning!D35</f>
        <v>1</v>
      </c>
      <c r="F20" s="65">
        <f>Kapital_avskrivning!D47</f>
        <v>1.0035128805620608</v>
      </c>
      <c r="G20" s="65">
        <f>Kapital_avskrivning!D59</f>
        <v>1.0011454753722795</v>
      </c>
      <c r="H20" s="65">
        <f>Kapital_avskrivning!D71</f>
        <v>1.0078740157480313</v>
      </c>
      <c r="I20" s="65">
        <f>Kapital_avskrivning!D83</f>
        <v>0.99666295884315892</v>
      </c>
      <c r="J20" s="65">
        <f>Kapital_avskrivning!D95</f>
        <v>1.007510729613734</v>
      </c>
      <c r="K20" s="65">
        <f>Kapital_avskrivning!D107</f>
        <v>0.99704142011834307</v>
      </c>
      <c r="L20" s="65">
        <f>Kapital_avskrivning!D119</f>
        <v>1.003006012024048</v>
      </c>
      <c r="M20" s="65">
        <f>Kapital_avskrivning!D131</f>
        <v>0.99800199800199807</v>
      </c>
      <c r="N20" s="65">
        <f>Kapital_avskrivning!D143</f>
        <v>1</v>
      </c>
    </row>
    <row r="21" spans="1:14" x14ac:dyDescent="0.25">
      <c r="B21" t="s">
        <v>252</v>
      </c>
      <c r="C21" s="65">
        <f>Kapital_avskrivning!D12</f>
        <v>1</v>
      </c>
      <c r="D21" s="65">
        <f>Kapital_avskrivning!D24</f>
        <v>1</v>
      </c>
      <c r="E21" s="65">
        <f>Kapital_avskrivning!D36</f>
        <v>1</v>
      </c>
      <c r="F21" s="65">
        <f>Kapital_avskrivning!D48</f>
        <v>1</v>
      </c>
      <c r="G21" s="65">
        <f>Kapital_avskrivning!D60</f>
        <v>1</v>
      </c>
      <c r="H21" s="65">
        <f>Kapital_avskrivning!D72</f>
        <v>1.0055803571428572</v>
      </c>
      <c r="I21" s="65">
        <f>Kapital_avskrivning!D84</f>
        <v>1.0011160714285716</v>
      </c>
      <c r="J21" s="65">
        <f>Kapital_avskrivning!D96</f>
        <v>1.0085197018104366</v>
      </c>
      <c r="K21" s="65">
        <f>Kapital_avskrivning!D108</f>
        <v>1</v>
      </c>
      <c r="L21" s="65">
        <f>Kapital_avskrivning!D120</f>
        <v>1</v>
      </c>
      <c r="M21" s="65">
        <f>Kapital_avskrivning!D132</f>
        <v>1</v>
      </c>
      <c r="N21" s="65">
        <f>Kapital_avskrivning!D144</f>
        <v>1</v>
      </c>
    </row>
    <row r="22" spans="1:14" x14ac:dyDescent="0.25">
      <c r="B22" t="s">
        <v>253</v>
      </c>
      <c r="C22" s="65">
        <f>Kapital_avskrivning!D13</f>
        <v>1</v>
      </c>
      <c r="D22" s="65">
        <f>Kapital_avskrivning!D25</f>
        <v>1</v>
      </c>
      <c r="E22" s="65">
        <f>Kapital_avskrivning!D37</f>
        <v>1</v>
      </c>
      <c r="F22" s="65">
        <f>Kapital_avskrivning!D49</f>
        <v>1.0011668611435238</v>
      </c>
      <c r="G22" s="65">
        <f>Kapital_avskrivning!D61</f>
        <v>0.99885583524027455</v>
      </c>
      <c r="H22" s="65">
        <f>Kapital_avskrivning!D73</f>
        <v>1</v>
      </c>
      <c r="I22" s="65">
        <f>Kapital_avskrivning!D85</f>
        <v>1</v>
      </c>
      <c r="J22" s="65">
        <f>Kapital_avskrivning!D97</f>
        <v>1.0063357972544877</v>
      </c>
      <c r="K22" s="65">
        <f>Kapital_avskrivning!D109</f>
        <v>0.9990108803165183</v>
      </c>
      <c r="L22" s="65">
        <f>Kapital_avskrivning!D121</f>
        <v>0.99500499500499495</v>
      </c>
      <c r="M22" s="65">
        <f>Kapital_avskrivning!D133</f>
        <v>1.0010010010010009</v>
      </c>
      <c r="N22" s="65" t="str">
        <f>Kapital_avskrivning!D145</f>
        <v/>
      </c>
    </row>
    <row r="23" spans="1:14" x14ac:dyDescent="0.25">
      <c r="B23" t="s">
        <v>254</v>
      </c>
      <c r="C23" s="65">
        <f>Kapital_avskrivning!D14</f>
        <v>1</v>
      </c>
      <c r="D23" s="65">
        <f>Kapital_avskrivning!D26</f>
        <v>1</v>
      </c>
      <c r="E23" s="65">
        <f>Kapital_avskrivning!D38</f>
        <v>1.0048192771084339</v>
      </c>
      <c r="F23" s="65">
        <f>Kapital_avskrivning!D50</f>
        <v>0.99650349650349657</v>
      </c>
      <c r="G23" s="65">
        <f>Kapital_avskrivning!D62</f>
        <v>0.98396334478808711</v>
      </c>
      <c r="H23" s="65">
        <f>Kapital_avskrivning!D74</f>
        <v>1.0022197558268591</v>
      </c>
      <c r="I23" s="65">
        <f>Kapital_avskrivning!D86</f>
        <v>1.0011148272017836</v>
      </c>
      <c r="J23" s="65">
        <f>Kapital_avskrivning!D98</f>
        <v>1.0010493179433368</v>
      </c>
      <c r="K23" s="65">
        <f>Kapital_avskrivning!D110</f>
        <v>1.003960396039604</v>
      </c>
      <c r="L23" s="65">
        <f>Kapital_avskrivning!D122</f>
        <v>1</v>
      </c>
      <c r="M23" s="65">
        <f>Kapital_avskrivning!D134</f>
        <v>0.99900000000000011</v>
      </c>
      <c r="N23" s="65" t="str">
        <f>Kapital_avskrivning!D146</f>
        <v/>
      </c>
    </row>
    <row r="24" spans="1:14" x14ac:dyDescent="0.25">
      <c r="B24" t="s">
        <v>255</v>
      </c>
      <c r="C24" s="65">
        <f>Kapital_avskrivning!D15</f>
        <v>1.0012578616352201</v>
      </c>
      <c r="D24" s="65">
        <f>Kapital_avskrivning!D27</f>
        <v>1.0024660912453762</v>
      </c>
      <c r="E24" s="65">
        <f>Kapital_avskrivning!D39</f>
        <v>0.99280575539568339</v>
      </c>
      <c r="F24" s="65">
        <f>Kapital_avskrivning!D51</f>
        <v>1.0058479532163742</v>
      </c>
      <c r="G24" s="65">
        <f>Kapital_avskrivning!D63</f>
        <v>1</v>
      </c>
      <c r="H24" s="65">
        <f>Kapital_avskrivning!D75</f>
        <v>0.99557032115171662</v>
      </c>
      <c r="I24" s="65">
        <f>Kapital_avskrivning!D87</f>
        <v>1.0022271714922049</v>
      </c>
      <c r="J24" s="65">
        <f>Kapital_avskrivning!D99</f>
        <v>1.0010482180293501</v>
      </c>
      <c r="K24" s="65">
        <f>Kapital_avskrivning!D111</f>
        <v>1.0069033530571991</v>
      </c>
      <c r="L24" s="65">
        <f>Kapital_avskrivning!D123</f>
        <v>0.99598393574297195</v>
      </c>
      <c r="M24" s="65">
        <f>Kapital_avskrivning!D135</f>
        <v>1.0010010010010009</v>
      </c>
      <c r="N24" s="65" t="str">
        <f>Kapital_avskrivning!D147</f>
        <v/>
      </c>
    </row>
    <row r="25" spans="1:14" x14ac:dyDescent="0.25">
      <c r="B25" t="s">
        <v>256</v>
      </c>
      <c r="C25" s="65">
        <f>Kapital_avskrivning!D16</f>
        <v>1</v>
      </c>
      <c r="D25" s="65">
        <f>Kapital_avskrivning!D28</f>
        <v>1</v>
      </c>
      <c r="E25" s="65">
        <f>Kapital_avskrivning!D40</f>
        <v>1.0169082125603865</v>
      </c>
      <c r="F25" s="65">
        <f>Kapital_avskrivning!D52</f>
        <v>1.0046511627906978</v>
      </c>
      <c r="G25" s="65">
        <f>Kapital_avskrivning!D64</f>
        <v>1.0011641443538999</v>
      </c>
      <c r="H25" s="65">
        <f>Kapital_avskrivning!D76</f>
        <v>1</v>
      </c>
      <c r="I25" s="65">
        <f>Kapital_avskrivning!D88</f>
        <v>1.0055555555555555</v>
      </c>
      <c r="J25" s="65">
        <f>Kapital_avskrivning!D100</f>
        <v>1.001047120418848</v>
      </c>
      <c r="K25" s="65">
        <f>Kapital_avskrivning!D112</f>
        <v>0.9990205680705192</v>
      </c>
      <c r="L25" s="65">
        <f>Kapital_avskrivning!D124</f>
        <v>1</v>
      </c>
      <c r="M25" s="65">
        <f>Kapital_avskrivning!D136</f>
        <v>1.0009999999999999</v>
      </c>
      <c r="N25" s="65" t="str">
        <f>Kapital_avskrivning!D148</f>
        <v/>
      </c>
    </row>
    <row r="26" spans="1:14" x14ac:dyDescent="0.25">
      <c r="B26" t="s">
        <v>257</v>
      </c>
      <c r="C26" s="65">
        <f>Kapital_avskrivning!D17</f>
        <v>1</v>
      </c>
      <c r="D26" s="65">
        <f>Kapital_avskrivning!D29</f>
        <v>1.0012300123001232</v>
      </c>
      <c r="E26" s="65">
        <f>Kapital_avskrivning!D41</f>
        <v>1</v>
      </c>
      <c r="F26" s="65">
        <f>Kapital_avskrivning!D53</f>
        <v>1</v>
      </c>
      <c r="G26" s="65">
        <f>Kapital_avskrivning!D65</f>
        <v>1</v>
      </c>
      <c r="H26" s="65">
        <f>Kapital_avskrivning!D77</f>
        <v>1</v>
      </c>
      <c r="I26" s="65">
        <f>Kapital_avskrivning!D89</f>
        <v>1</v>
      </c>
      <c r="J26" s="65">
        <f>Kapital_avskrivning!D101</f>
        <v>1</v>
      </c>
      <c r="K26" s="65">
        <f>Kapital_avskrivning!D113</f>
        <v>0.99901960784313726</v>
      </c>
      <c r="L26" s="65">
        <f>Kapital_avskrivning!D125</f>
        <v>0.99899193548387089</v>
      </c>
      <c r="M26" s="70">
        <f>Kapital_avskrivning!D137</f>
        <v>1</v>
      </c>
      <c r="N26" s="70" t="str">
        <f>Kapital_avskrivning!D149</f>
        <v/>
      </c>
    </row>
    <row r="27" spans="1:14" x14ac:dyDescent="0.25">
      <c r="A27" s="110" t="s">
        <v>243</v>
      </c>
      <c r="B27" s="111" t="s">
        <v>246</v>
      </c>
      <c r="C27" s="112">
        <f>Kapital_rente!H19</f>
        <v>1</v>
      </c>
      <c r="D27" s="112">
        <f>Kapital_rente!H31</f>
        <v>0.99350481553909509</v>
      </c>
      <c r="E27" s="112">
        <f>Kapital_rente!H43</f>
        <v>1.0062895367893117</v>
      </c>
      <c r="F27" s="112">
        <f>Kapital_rente!H55</f>
        <v>0.99958208740179832</v>
      </c>
      <c r="G27" s="112">
        <f>Kapital_rente!H67</f>
        <v>1.0006538180389049</v>
      </c>
      <c r="H27" s="112">
        <f>Kapital_rente!H79</f>
        <v>0.99733272451723942</v>
      </c>
      <c r="I27" s="112">
        <f>Kapital_rente!H91</f>
        <v>0.99087699801891549</v>
      </c>
      <c r="J27" s="112">
        <f>Kapital_rente!H103</f>
        <v>1.0221014075467285</v>
      </c>
      <c r="K27" s="112">
        <f>Kapital_rente!H115</f>
        <v>0.98882241754934763</v>
      </c>
      <c r="L27" s="115">
        <f>Kapital_rente!H127</f>
        <v>0.99888019296522557</v>
      </c>
      <c r="M27" s="65">
        <f>Kapital_rente!H139</f>
        <v>0.9969773469540818</v>
      </c>
      <c r="N27" s="65">
        <f>Kapital_rente!H151</f>
        <v>1</v>
      </c>
    </row>
    <row r="28" spans="1:14" x14ac:dyDescent="0.25">
      <c r="B28" t="s">
        <v>247</v>
      </c>
      <c r="C28" s="14">
        <f>Kapital_rente!H20</f>
        <v>0.99911119889393651</v>
      </c>
      <c r="D28" s="14">
        <f>Kapital_rente!H32</f>
        <v>0.99719273091153959</v>
      </c>
      <c r="E28" s="14">
        <f>Kapital_rente!H44</f>
        <v>0.99959725002761424</v>
      </c>
      <c r="F28" s="14">
        <f>Kapital_rente!H56</f>
        <v>0.99693808782313253</v>
      </c>
      <c r="G28" s="14">
        <f>Kapital_rente!H68</f>
        <v>1.0014673156385967</v>
      </c>
      <c r="H28" s="14">
        <f>Kapital_rente!H80</f>
        <v>1.0066919271042785</v>
      </c>
      <c r="I28" s="14">
        <f>Kapital_rente!H92</f>
        <v>0.99176888682813824</v>
      </c>
      <c r="J28" s="14">
        <f>Kapital_rente!H104</f>
        <v>0.99903427083012974</v>
      </c>
      <c r="K28" s="14">
        <f>Kapital_rente!H116</f>
        <v>1.0085169714753375</v>
      </c>
      <c r="L28" s="65">
        <f>Kapital_rente!H128</f>
        <v>0.99851266995720822</v>
      </c>
      <c r="M28" s="65">
        <f>Kapital_rente!H140</f>
        <v>0.99082464000242132</v>
      </c>
      <c r="N28" s="65">
        <f>Kapital_rente!H152</f>
        <v>1.0003771094560197</v>
      </c>
    </row>
    <row r="29" spans="1:14" x14ac:dyDescent="0.25">
      <c r="B29" t="s">
        <v>248</v>
      </c>
      <c r="C29" s="14">
        <f>Kapital_rente!H21</f>
        <v>1.0004942176534546</v>
      </c>
      <c r="D29" s="14">
        <f>Kapital_rente!H33</f>
        <v>1.0008033330350083</v>
      </c>
      <c r="E29" s="14">
        <f>Kapital_rente!H45</f>
        <v>1.0020978132009126</v>
      </c>
      <c r="F29" s="14">
        <f>Kapital_rente!H57</f>
        <v>1.0013876973589684</v>
      </c>
      <c r="G29" s="14">
        <f>Kapital_rente!H69</f>
        <v>1.002555098010413</v>
      </c>
      <c r="H29" s="14">
        <f>Kapital_rente!H81</f>
        <v>0.99616746822844271</v>
      </c>
      <c r="I29" s="14">
        <f>Kapital_rente!H93</f>
        <v>1.0031027948129583</v>
      </c>
      <c r="J29" s="14">
        <f>Kapital_rente!H105</f>
        <v>0.99165319701235244</v>
      </c>
      <c r="K29" s="14">
        <f>Kapital_rente!H117</f>
        <v>0.99899896460398274</v>
      </c>
      <c r="L29" s="65">
        <f>Kapital_rente!H129</f>
        <v>1.0089179845355405</v>
      </c>
      <c r="M29" s="65">
        <f>Kapital_rente!H141</f>
        <v>1.0087555537955963</v>
      </c>
      <c r="N29" s="65">
        <f>Kapital_rente!H153</f>
        <v>0.99773819621147875</v>
      </c>
    </row>
    <row r="30" spans="1:14" x14ac:dyDescent="0.25">
      <c r="B30" t="s">
        <v>249</v>
      </c>
      <c r="C30" s="14">
        <f>Kapital_rente!H22</f>
        <v>1.0024698676150958</v>
      </c>
      <c r="D30" s="14">
        <f>Kapital_rente!H34</f>
        <v>0.9997374637191373</v>
      </c>
      <c r="E30" s="14">
        <f>Kapital_rente!H46</f>
        <v>1.0029658126679091</v>
      </c>
      <c r="F30" s="14">
        <f>Kapital_rente!H58</f>
        <v>0.99882053305807261</v>
      </c>
      <c r="G30" s="14">
        <f>Kapital_rente!H70</f>
        <v>0.99963117791096112</v>
      </c>
      <c r="H30" s="14">
        <f>Kapital_rente!H82</f>
        <v>0.99803260389438775</v>
      </c>
      <c r="I30" s="14">
        <f>Kapital_rente!H94</f>
        <v>0.99860176141554302</v>
      </c>
      <c r="J30" s="14">
        <f>Kapital_rente!H106</f>
        <v>0.99136363936700744</v>
      </c>
      <c r="K30" s="14">
        <f>Kapital_rente!H118</f>
        <v>1.0012971140323867</v>
      </c>
      <c r="L30" s="65">
        <f>Kapital_rente!H130</f>
        <v>1.0024471150923771</v>
      </c>
      <c r="M30" s="65">
        <f>Kapital_rente!H142</f>
        <v>0.9997288832992639</v>
      </c>
      <c r="N30" s="65">
        <f>Kapital_rente!H154</f>
        <v>1.0018891092849722</v>
      </c>
    </row>
    <row r="31" spans="1:14" x14ac:dyDescent="0.25">
      <c r="B31" t="s">
        <v>250</v>
      </c>
      <c r="C31" s="14">
        <f>Kapital_rente!H23</f>
        <v>0.99605794816201831</v>
      </c>
      <c r="D31" s="14">
        <f>Kapital_rente!H35</f>
        <v>0.99878733417882182</v>
      </c>
      <c r="E31" s="14">
        <f>Kapital_rente!H47</f>
        <v>0.99698411808770815</v>
      </c>
      <c r="F31" s="14">
        <f>Kapital_rente!H59</f>
        <v>1.0005679150465148</v>
      </c>
      <c r="G31" s="14">
        <f>Kapital_rente!H71</f>
        <v>1.002148974142512</v>
      </c>
      <c r="H31" s="14">
        <f>Kapital_rente!H83</f>
        <v>0.9917262002959879</v>
      </c>
      <c r="I31" s="14">
        <f>Kapital_rente!H95</f>
        <v>1.0015103630703655</v>
      </c>
      <c r="J31" s="14">
        <f>Kapital_rente!H107</f>
        <v>0.99370003784493866</v>
      </c>
      <c r="K31" s="14">
        <f>Kapital_rente!H119</f>
        <v>0.99681541628277592</v>
      </c>
      <c r="L31" s="65">
        <f>Kapital_rente!H131</f>
        <v>1.0061940685421438</v>
      </c>
      <c r="M31" s="65">
        <f>Kapital_rente!H143</f>
        <v>0.99507393156607193</v>
      </c>
      <c r="N31" s="65">
        <f>Kapital_rente!H155</f>
        <v>1.0007542189120393</v>
      </c>
    </row>
    <row r="32" spans="1:14" x14ac:dyDescent="0.25">
      <c r="B32" t="s">
        <v>251</v>
      </c>
      <c r="C32" s="14">
        <f>Kapital_rente!H24</f>
        <v>0.99406352033244283</v>
      </c>
      <c r="D32" s="14">
        <f>Kapital_rente!H36</f>
        <v>0.99705064905860019</v>
      </c>
      <c r="E32" s="14">
        <f>Kapital_rente!H48</f>
        <v>1.0037852278403612</v>
      </c>
      <c r="F32" s="14">
        <f>Kapital_rente!H60</f>
        <v>0.99670866213131959</v>
      </c>
      <c r="G32" s="14">
        <f>Kapital_rente!H72</f>
        <v>1.0077709285363474</v>
      </c>
      <c r="H32" s="14">
        <f>Kapital_rente!H84</f>
        <v>0.99625943375010961</v>
      </c>
      <c r="I32" s="14">
        <f>Kapital_rente!H96</f>
        <v>1.0003400036470098</v>
      </c>
      <c r="J32" s="14">
        <f>Kapital_rente!H108</f>
        <v>0.99776856702952366</v>
      </c>
      <c r="K32" s="14">
        <f>Kapital_rente!H120</f>
        <v>1.0079546493295475</v>
      </c>
      <c r="L32" s="65">
        <f>Kapital_rente!H132</f>
        <v>1.005756976816528</v>
      </c>
      <c r="M32" s="65">
        <f>Kapital_rente!H144</f>
        <v>1.0014746077449372</v>
      </c>
      <c r="N32" s="65">
        <f>Kapital_rente!H156</f>
        <v>1.0014130946773432</v>
      </c>
    </row>
    <row r="33" spans="1:14" x14ac:dyDescent="0.25">
      <c r="B33" t="s">
        <v>252</v>
      </c>
      <c r="C33" s="14">
        <f>Kapital_rente!H25</f>
        <v>1.0079625758933015</v>
      </c>
      <c r="D33" s="14">
        <f>Kapital_rente!H37</f>
        <v>0.99196101166198736</v>
      </c>
      <c r="E33" s="14">
        <f>Kapital_rente!H49</f>
        <v>1.003454240407325</v>
      </c>
      <c r="F33" s="14">
        <f>Kapital_rente!H61</f>
        <v>0.99569878895263797</v>
      </c>
      <c r="G33" s="14">
        <f>Kapital_rente!H73</f>
        <v>1.003100547839491</v>
      </c>
      <c r="H33" s="14">
        <f>Kapital_rente!H85</f>
        <v>1.0029730513963719</v>
      </c>
      <c r="I33" s="14">
        <f>Kapital_rente!H97</f>
        <v>0.99554385838515047</v>
      </c>
      <c r="J33" s="14">
        <f>Kapital_rente!H109</f>
        <v>0.99913958972731653</v>
      </c>
      <c r="K33" s="14">
        <f>Kapital_rente!H121</f>
        <v>1.015128883910158</v>
      </c>
      <c r="L33" s="65">
        <f>Kapital_rente!H133</f>
        <v>0.99853748205934012</v>
      </c>
      <c r="M33" s="65">
        <f>Kapital_rente!H145</f>
        <v>0.99604507478186066</v>
      </c>
      <c r="N33" s="65" t="str">
        <f>Kapital_rente!H157</f>
        <v/>
      </c>
    </row>
    <row r="34" spans="1:14" x14ac:dyDescent="0.25">
      <c r="B34" t="s">
        <v>253</v>
      </c>
      <c r="C34" s="14">
        <f>Kapital_rente!H26</f>
        <v>0.99447022810309094</v>
      </c>
      <c r="D34" s="14">
        <f>Kapital_rente!H38</f>
        <v>1.003673879349422</v>
      </c>
      <c r="E34" s="14">
        <f>Kapital_rente!H50</f>
        <v>1.0017010224745648</v>
      </c>
      <c r="F34" s="14">
        <f>Kapital_rente!H62</f>
        <v>0.99205215808004998</v>
      </c>
      <c r="G34" s="14">
        <f>Kapital_rente!H74</f>
        <v>1.0029702024679614</v>
      </c>
      <c r="H34" s="14">
        <f>Kapital_rente!H86</f>
        <v>0.99235871604682757</v>
      </c>
      <c r="I34" s="14">
        <f>Kapital_rente!H98</f>
        <v>0.99953552305017845</v>
      </c>
      <c r="J34" s="14">
        <f>Kapital_rente!H110</f>
        <v>1.0051507339131391</v>
      </c>
      <c r="K34" s="14">
        <f>Kapital_rente!H122</f>
        <v>1.0052274527738796</v>
      </c>
      <c r="L34" s="65">
        <f>Kapital_rente!H134</f>
        <v>1.002319282823618</v>
      </c>
      <c r="M34" s="65">
        <f>Kapital_rente!H146</f>
        <v>1.0317404290600865</v>
      </c>
      <c r="N34" s="65" t="str">
        <f>Kapital_rente!H158</f>
        <v/>
      </c>
    </row>
    <row r="35" spans="1:14" x14ac:dyDescent="0.25">
      <c r="B35" t="s">
        <v>254</v>
      </c>
      <c r="C35" s="14">
        <f>Kapital_rente!H27</f>
        <v>0.99970211498361616</v>
      </c>
      <c r="D35" s="14">
        <f>Kapital_rente!H39</f>
        <v>1.0053782374798959</v>
      </c>
      <c r="E35" s="14">
        <f>Kapital_rente!H51</f>
        <v>0.998556602486528</v>
      </c>
      <c r="F35" s="14">
        <f>Kapital_rente!H63</f>
        <v>1.0026956191589231</v>
      </c>
      <c r="G35" s="14">
        <f>Kapital_rente!H75</f>
        <v>0.99978074389379312</v>
      </c>
      <c r="H35" s="14">
        <f>Kapital_rente!H87</f>
        <v>1.0022147984896341</v>
      </c>
      <c r="I35" s="14">
        <f>Kapital_rente!H99</f>
        <v>0.99240650485328774</v>
      </c>
      <c r="J35" s="14">
        <f>Kapital_rente!H111</f>
        <v>1.0010785140272838</v>
      </c>
      <c r="K35" s="14">
        <f>Kapital_rente!H123</f>
        <v>1.0161301441964312</v>
      </c>
      <c r="L35" s="65">
        <f>Kapital_rente!H135</f>
        <v>0.99636929756324055</v>
      </c>
      <c r="M35" s="65">
        <f>Kapital_rente!H147</f>
        <v>0.99934204342513377</v>
      </c>
      <c r="N35" s="65" t="str">
        <f>Kapital_rente!H159</f>
        <v/>
      </c>
    </row>
    <row r="36" spans="1:14" x14ac:dyDescent="0.25">
      <c r="B36" t="s">
        <v>255</v>
      </c>
      <c r="C36" s="14">
        <f>Kapital_rente!H28</f>
        <v>0.99642431466031012</v>
      </c>
      <c r="D36" s="14">
        <f>Kapital_rente!H40</f>
        <v>1.0003537416270953</v>
      </c>
      <c r="E36" s="14">
        <f>Kapital_rente!H52</f>
        <v>1.0035662628748907</v>
      </c>
      <c r="F36" s="14">
        <f>Kapital_rente!H64</f>
        <v>1.0024107809276783</v>
      </c>
      <c r="G36" s="14">
        <f>Kapital_rente!H76</f>
        <v>0.99957064441548604</v>
      </c>
      <c r="H36" s="14">
        <f>Kapital_rente!H88</f>
        <v>0.99988314181161153</v>
      </c>
      <c r="I36" s="14">
        <f>Kapital_rente!H100</f>
        <v>1.0081279901403537</v>
      </c>
      <c r="J36" s="14">
        <f>Kapital_rente!H112</f>
        <v>0.99836892167669933</v>
      </c>
      <c r="K36" s="14">
        <f>Kapital_rente!H124</f>
        <v>0.9954898642489316</v>
      </c>
      <c r="L36" s="65">
        <f>Kapital_rente!H136</f>
        <v>1.00340362437085</v>
      </c>
      <c r="M36" s="65">
        <f>Kapital_rente!H148</f>
        <v>0.99755455229495871</v>
      </c>
      <c r="N36" s="65" t="str">
        <f>Kapital_rente!H160</f>
        <v/>
      </c>
    </row>
    <row r="37" spans="1:14" x14ac:dyDescent="0.25">
      <c r="B37" t="s">
        <v>256</v>
      </c>
      <c r="C37" s="14">
        <f>Kapital_rente!H29</f>
        <v>0.99681020733652304</v>
      </c>
      <c r="D37" s="14">
        <f>Kapital_rente!H41</f>
        <v>1.0001095318856488</v>
      </c>
      <c r="E37" s="14">
        <f>Kapital_rente!H53</f>
        <v>1.000436495696311</v>
      </c>
      <c r="F37" s="14">
        <f>Kapital_rente!H65</f>
        <v>0.99633782400963011</v>
      </c>
      <c r="G37" s="14">
        <f>Kapital_rente!H77</f>
        <v>1.0027672036856139</v>
      </c>
      <c r="H37" s="14">
        <f>Kapital_rente!H89</f>
        <v>1.0091554816448456</v>
      </c>
      <c r="I37" s="14">
        <f>Kapital_rente!H101</f>
        <v>0.98486116223085396</v>
      </c>
      <c r="J37" s="14">
        <f>Kapital_rente!H113</f>
        <v>1.0112388394438709</v>
      </c>
      <c r="K37" s="14">
        <f>Kapital_rente!H125</f>
        <v>0.98994717997326021</v>
      </c>
      <c r="L37" s="65">
        <f>Kapital_rente!H137</f>
        <v>1.0008903488379768</v>
      </c>
      <c r="M37" s="65">
        <f>Kapital_rente!H149</f>
        <v>1.0006600037714501</v>
      </c>
      <c r="N37" s="65" t="str">
        <f>Kapital_rente!H161</f>
        <v/>
      </c>
    </row>
    <row r="38" spans="1:14" x14ac:dyDescent="0.25">
      <c r="B38" t="s">
        <v>257</v>
      </c>
      <c r="C38" s="14">
        <f>Kapital_rente!H30</f>
        <v>1.0053000000000001</v>
      </c>
      <c r="D38" s="14">
        <f>Kapital_rente!H42</f>
        <v>1.0030385934984114</v>
      </c>
      <c r="E38" s="14">
        <f>Kapital_rente!H54</f>
        <v>0.9951277165007878</v>
      </c>
      <c r="F38" s="14">
        <f>Kapital_rente!H66</f>
        <v>1.0052718340876066</v>
      </c>
      <c r="G38" s="14">
        <f>Kapital_rente!H78</f>
        <v>1.0013786810957084</v>
      </c>
      <c r="H38" s="14">
        <f>Kapital_rente!H90</f>
        <v>0.99247772735520012</v>
      </c>
      <c r="I38" s="14">
        <f>Kapital_rente!H102</f>
        <v>0.99890442582836347</v>
      </c>
      <c r="J38" s="14">
        <f>Kapital_rente!H114</f>
        <v>1.0071859157179082</v>
      </c>
      <c r="K38" s="14">
        <f>Kapital_rente!H126</f>
        <v>1.0041373031095084</v>
      </c>
      <c r="L38" s="65">
        <f>Kapital_rente!H138</f>
        <v>1.000618837816164</v>
      </c>
      <c r="M38" s="70">
        <f>Kapital_rente!H150</f>
        <v>0.99943465561104317</v>
      </c>
      <c r="N38" s="70" t="str">
        <f>Kapital_rente!H162</f>
        <v/>
      </c>
    </row>
    <row r="39" spans="1:14" x14ac:dyDescent="0.25">
      <c r="A39" s="110" t="s">
        <v>244</v>
      </c>
      <c r="B39" s="111" t="s">
        <v>246</v>
      </c>
      <c r="C39" s="112">
        <f>(C15*$B$6)+(C27*$C$6)</f>
        <v>1</v>
      </c>
      <c r="D39" s="112">
        <f t="shared" ref="D39:K39" si="2">(D15*$B$6)+(D27*$C$6)</f>
        <v>1.0131727002692699</v>
      </c>
      <c r="E39" s="112">
        <f t="shared" si="2"/>
        <v>1.0091792897709151</v>
      </c>
      <c r="F39" s="112">
        <f t="shared" si="2"/>
        <v>1.0105924246539086</v>
      </c>
      <c r="G39" s="112">
        <f t="shared" si="2"/>
        <v>1.0067363789861448</v>
      </c>
      <c r="H39" s="112">
        <f t="shared" si="2"/>
        <v>0.99476293747932343</v>
      </c>
      <c r="I39" s="112">
        <f t="shared" si="2"/>
        <v>0.99923586639616346</v>
      </c>
      <c r="J39" s="112">
        <f t="shared" si="2"/>
        <v>1.0121734716782262</v>
      </c>
      <c r="K39" s="112">
        <f t="shared" si="2"/>
        <v>1.0568942911950654</v>
      </c>
      <c r="L39" s="112">
        <f>IFERROR((L15*$B$6)+(L27*$C$6),"")</f>
        <v>0.98857455156930363</v>
      </c>
      <c r="M39" s="112">
        <f>IFERROR((M15*$B$6)+(M27*$C$6),"")</f>
        <v>1.0027421806112757</v>
      </c>
      <c r="N39" s="112">
        <f>IFERROR((N15*$B$6)+(N27*$C$6),"")</f>
        <v>1.0285547785547786</v>
      </c>
    </row>
    <row r="40" spans="1:14" x14ac:dyDescent="0.25">
      <c r="B40" t="s">
        <v>247</v>
      </c>
      <c r="C40" s="14">
        <f t="shared" ref="C40:K40" si="3">(C16*$B$6)+(C28*$C$6)</f>
        <v>0.99983705313055515</v>
      </c>
      <c r="D40" s="14">
        <f t="shared" si="3"/>
        <v>0.99948533400044903</v>
      </c>
      <c r="E40" s="14">
        <f t="shared" si="3"/>
        <v>1.0009196742649977</v>
      </c>
      <c r="F40" s="14">
        <f t="shared" si="3"/>
        <v>0.9994386494342411</v>
      </c>
      <c r="G40" s="14">
        <f t="shared" si="3"/>
        <v>1.0002690078670762</v>
      </c>
      <c r="H40" s="14">
        <f t="shared" si="3"/>
        <v>1.0012268533024511</v>
      </c>
      <c r="I40" s="14">
        <f t="shared" si="3"/>
        <v>0.99849096258515879</v>
      </c>
      <c r="J40" s="14">
        <f t="shared" si="3"/>
        <v>1.0025034748163044</v>
      </c>
      <c r="K40" s="14">
        <f t="shared" si="3"/>
        <v>0.99598420899812101</v>
      </c>
      <c r="L40" s="14">
        <f t="shared" ref="L40:N50" si="4">IFERROR((L16*$B$6)+(L28*$C$6),"")</f>
        <v>1.0143541884971301</v>
      </c>
      <c r="M40" s="14">
        <f t="shared" si="4"/>
        <v>1.0048840148212146</v>
      </c>
      <c r="N40" s="14">
        <f t="shared" si="4"/>
        <v>1.0016457133101804</v>
      </c>
    </row>
    <row r="41" spans="1:14" x14ac:dyDescent="0.25">
      <c r="B41" t="s">
        <v>248</v>
      </c>
      <c r="C41" s="14">
        <f t="shared" ref="C41:K41" si="5">(C17*$B$6)+(C29*$C$6)</f>
        <v>1.0000906065698001</v>
      </c>
      <c r="D41" s="14">
        <f t="shared" si="5"/>
        <v>1.0011555081757599</v>
      </c>
      <c r="E41" s="14">
        <f t="shared" si="5"/>
        <v>1.0003845990868341</v>
      </c>
      <c r="F41" s="14">
        <f t="shared" si="5"/>
        <v>1.0002544111824776</v>
      </c>
      <c r="G41" s="14">
        <f t="shared" si="5"/>
        <v>1.0014060542295786</v>
      </c>
      <c r="H41" s="14">
        <f t="shared" si="5"/>
        <v>0.99929736917521461</v>
      </c>
      <c r="I41" s="14">
        <f t="shared" si="5"/>
        <v>1.0005688457157091</v>
      </c>
      <c r="J41" s="14">
        <f t="shared" si="5"/>
        <v>1.0038132642359796</v>
      </c>
      <c r="K41" s="14">
        <f t="shared" si="5"/>
        <v>0.99981647684406361</v>
      </c>
      <c r="L41" s="14">
        <f t="shared" si="4"/>
        <v>0.99844174128345464</v>
      </c>
      <c r="M41" s="14">
        <f t="shared" si="4"/>
        <v>0.99997673687316091</v>
      </c>
      <c r="N41" s="14">
        <f t="shared" si="4"/>
        <v>0.99958533597210453</v>
      </c>
    </row>
    <row r="42" spans="1:14" x14ac:dyDescent="0.25">
      <c r="B42" t="s">
        <v>249</v>
      </c>
      <c r="C42" s="14">
        <f t="shared" ref="C42:K42" si="6">(C18*$B$6)+(C30*$C$6)</f>
        <v>1.0004528090627676</v>
      </c>
      <c r="D42" s="14">
        <f t="shared" si="6"/>
        <v>0.99995186834850858</v>
      </c>
      <c r="E42" s="14">
        <f t="shared" si="6"/>
        <v>1.0074898643597121</v>
      </c>
      <c r="F42" s="14">
        <f t="shared" si="6"/>
        <v>0.99978376439398009</v>
      </c>
      <c r="G42" s="14">
        <f t="shared" si="6"/>
        <v>1.0008689269595172</v>
      </c>
      <c r="H42" s="14">
        <f t="shared" si="6"/>
        <v>1.0139667960940881</v>
      </c>
      <c r="I42" s="14">
        <f t="shared" si="6"/>
        <v>0.99883624885210898</v>
      </c>
      <c r="J42" s="14">
        <f t="shared" si="6"/>
        <v>1.0001862591277217</v>
      </c>
      <c r="K42" s="14">
        <f t="shared" si="6"/>
        <v>0.99542444471078384</v>
      </c>
      <c r="L42" s="14">
        <f t="shared" si="4"/>
        <v>1.0004486377669359</v>
      </c>
      <c r="M42" s="14">
        <f t="shared" si="4"/>
        <v>0.99995029527153179</v>
      </c>
      <c r="N42" s="14">
        <f t="shared" si="4"/>
        <v>1.0042801838441846</v>
      </c>
    </row>
    <row r="43" spans="1:14" x14ac:dyDescent="0.25">
      <c r="B43" t="s">
        <v>250</v>
      </c>
      <c r="C43" s="14">
        <f t="shared" ref="C43:K43" si="7">(C19*$B$6)+(C31*$C$6)</f>
        <v>1.0023707248398044</v>
      </c>
      <c r="D43" s="14">
        <f t="shared" si="7"/>
        <v>0.99977767793278405</v>
      </c>
      <c r="E43" s="14">
        <f t="shared" si="7"/>
        <v>0.99944708831607998</v>
      </c>
      <c r="F43" s="14">
        <f t="shared" si="7"/>
        <v>1.0010615229949482</v>
      </c>
      <c r="G43" s="14">
        <f t="shared" si="7"/>
        <v>1.000393978592794</v>
      </c>
      <c r="H43" s="14">
        <f t="shared" si="7"/>
        <v>1.0163183857630769</v>
      </c>
      <c r="I43" s="14">
        <f t="shared" si="7"/>
        <v>1.0002768998962337</v>
      </c>
      <c r="J43" s="14">
        <f t="shared" si="7"/>
        <v>1.0050251871184188</v>
      </c>
      <c r="K43" s="14">
        <f t="shared" si="7"/>
        <v>1.0010301253962428</v>
      </c>
      <c r="L43" s="14">
        <f t="shared" si="4"/>
        <v>0.98430535352124449</v>
      </c>
      <c r="M43" s="14">
        <f t="shared" si="4"/>
        <v>0.99909688745378</v>
      </c>
      <c r="N43" s="14">
        <f t="shared" si="4"/>
        <v>1.0001382734672073</v>
      </c>
    </row>
    <row r="44" spans="1:14" x14ac:dyDescent="0.25">
      <c r="B44" t="s">
        <v>251</v>
      </c>
      <c r="C44" s="14">
        <f t="shared" ref="C44:K44" si="8">(C20*$B$6)+(C32*$C$6)</f>
        <v>0.99891164539428123</v>
      </c>
      <c r="D44" s="14">
        <f t="shared" si="8"/>
        <v>0.99945928566074349</v>
      </c>
      <c r="E44" s="14">
        <f t="shared" si="8"/>
        <v>1.0006939584373997</v>
      </c>
      <c r="F44" s="14">
        <f t="shared" si="8"/>
        <v>1.0022654405164251</v>
      </c>
      <c r="G44" s="14">
        <f t="shared" si="8"/>
        <v>1.002360141785692</v>
      </c>
      <c r="H44" s="14">
        <f t="shared" si="8"/>
        <v>1.005744675715079</v>
      </c>
      <c r="I44" s="14">
        <f t="shared" si="8"/>
        <v>0.99733708372386498</v>
      </c>
      <c r="J44" s="14">
        <f t="shared" si="8"/>
        <v>1.0057246664732955</v>
      </c>
      <c r="K44" s="14">
        <f t="shared" si="8"/>
        <v>0.99904217880706403</v>
      </c>
      <c r="L44" s="14">
        <f t="shared" si="4"/>
        <v>1.0035103555693361</v>
      </c>
      <c r="M44" s="14">
        <f t="shared" si="4"/>
        <v>0.99863864312153705</v>
      </c>
      <c r="N44" s="14">
        <f t="shared" si="4"/>
        <v>1.0002590673575131</v>
      </c>
    </row>
    <row r="45" spans="1:14" x14ac:dyDescent="0.25">
      <c r="B45" t="s">
        <v>252</v>
      </c>
      <c r="C45" s="14">
        <f t="shared" ref="C45:K45" si="9">(C21*$B$6)+(C33*$C$6)</f>
        <v>1.0014598055804387</v>
      </c>
      <c r="D45" s="14">
        <f t="shared" si="9"/>
        <v>0.99852618547136451</v>
      </c>
      <c r="E45" s="14">
        <f>(E21*$B$6)+(E33*$C$6)</f>
        <v>1.0006332774080098</v>
      </c>
      <c r="F45" s="14">
        <f t="shared" si="9"/>
        <v>0.99921144464131706</v>
      </c>
      <c r="G45" s="14">
        <f t="shared" si="9"/>
        <v>1.0005684337705734</v>
      </c>
      <c r="H45" s="14">
        <f t="shared" si="9"/>
        <v>1.0051023510893351</v>
      </c>
      <c r="I45" s="14">
        <f t="shared" si="9"/>
        <v>1.000094499037278</v>
      </c>
      <c r="J45" s="14">
        <f t="shared" si="9"/>
        <v>1.0068000145951981</v>
      </c>
      <c r="K45" s="14">
        <f t="shared" si="9"/>
        <v>1.0027736287168625</v>
      </c>
      <c r="L45" s="14">
        <f t="shared" si="4"/>
        <v>0.99973187171087918</v>
      </c>
      <c r="M45" s="14">
        <f t="shared" si="4"/>
        <v>0.99927493037667459</v>
      </c>
      <c r="N45" s="14" t="str">
        <f t="shared" si="4"/>
        <v/>
      </c>
    </row>
    <row r="46" spans="1:14" x14ac:dyDescent="0.25">
      <c r="B46" t="s">
        <v>253</v>
      </c>
      <c r="C46" s="14">
        <f t="shared" ref="C46:K46" si="10">(C22*$B$6)+(C34*$C$6)</f>
        <v>0.99898620848556674</v>
      </c>
      <c r="D46" s="14">
        <f t="shared" si="10"/>
        <v>1.0006735445473942</v>
      </c>
      <c r="E46" s="14">
        <f t="shared" si="10"/>
        <v>1.0003118541203371</v>
      </c>
      <c r="F46" s="14">
        <f t="shared" si="10"/>
        <v>0.99949583224855365</v>
      </c>
      <c r="G46" s="14">
        <f t="shared" si="10"/>
        <v>0.99961013589868397</v>
      </c>
      <c r="H46" s="14">
        <f t="shared" si="10"/>
        <v>0.99859909794191848</v>
      </c>
      <c r="I46" s="14">
        <f t="shared" si="10"/>
        <v>0.99991484589253288</v>
      </c>
      <c r="J46" s="14">
        <f t="shared" si="10"/>
        <v>1.0061185356419071</v>
      </c>
      <c r="K46" s="14">
        <f t="shared" si="10"/>
        <v>1.0001505852670347</v>
      </c>
      <c r="L46" s="14">
        <f t="shared" si="4"/>
        <v>0.99634594777174268</v>
      </c>
      <c r="M46" s="14">
        <f t="shared" si="4"/>
        <v>1.0066365628118334</v>
      </c>
      <c r="N46" s="14" t="str">
        <f t="shared" si="4"/>
        <v/>
      </c>
    </row>
    <row r="47" spans="1:14" x14ac:dyDescent="0.25">
      <c r="B47" t="s">
        <v>254</v>
      </c>
      <c r="C47" s="14">
        <f t="shared" ref="C47:K47" si="11">(C23*$B$6)+(C35*$C$6)</f>
        <v>0.99994538774699637</v>
      </c>
      <c r="D47" s="14">
        <f t="shared" si="11"/>
        <v>1.0009860102046477</v>
      </c>
      <c r="E47" s="14">
        <f t="shared" si="11"/>
        <v>1.0036711200944179</v>
      </c>
      <c r="F47" s="14">
        <f t="shared" si="11"/>
        <v>0.99763871899032486</v>
      </c>
      <c r="G47" s="14">
        <f t="shared" si="11"/>
        <v>0.98686320129080007</v>
      </c>
      <c r="H47" s="14">
        <f t="shared" si="11"/>
        <v>1.0022188469817013</v>
      </c>
      <c r="I47" s="14">
        <f t="shared" si="11"/>
        <v>0.99951830143789278</v>
      </c>
      <c r="J47" s="14">
        <f t="shared" si="11"/>
        <v>1.0010546705587271</v>
      </c>
      <c r="K47" s="14">
        <f t="shared" si="11"/>
        <v>1.0061915165350224</v>
      </c>
      <c r="L47" s="14">
        <f t="shared" si="4"/>
        <v>0.99933437121992752</v>
      </c>
      <c r="M47" s="14">
        <f t="shared" si="4"/>
        <v>0.99906270796127472</v>
      </c>
      <c r="N47" s="14" t="str">
        <f t="shared" si="4"/>
        <v/>
      </c>
    </row>
    <row r="48" spans="1:14" x14ac:dyDescent="0.25">
      <c r="B48" t="s">
        <v>255</v>
      </c>
      <c r="C48" s="14">
        <f t="shared" ref="C48:K48" si="12">(C24*$B$6)+(C36*$C$6)</f>
        <v>1.0003717113564867</v>
      </c>
      <c r="D48" s="14">
        <f t="shared" si="12"/>
        <v>1.0020788271486913</v>
      </c>
      <c r="E48" s="14">
        <f t="shared" si="12"/>
        <v>0.99477851510020487</v>
      </c>
      <c r="F48" s="14">
        <f t="shared" si="12"/>
        <v>1.0052178049634468</v>
      </c>
      <c r="G48" s="14">
        <f t="shared" si="12"/>
        <v>0.99992128480950582</v>
      </c>
      <c r="H48" s="14">
        <f t="shared" si="12"/>
        <v>0.99636100493936419</v>
      </c>
      <c r="I48" s="14">
        <f t="shared" si="12"/>
        <v>1.0033089882443655</v>
      </c>
      <c r="J48" s="14">
        <f t="shared" si="12"/>
        <v>1.0005570136980309</v>
      </c>
      <c r="K48" s="14">
        <f t="shared" si="12"/>
        <v>1.004810880109017</v>
      </c>
      <c r="L48" s="14">
        <f t="shared" si="4"/>
        <v>0.99734421199141632</v>
      </c>
      <c r="M48" s="14">
        <f t="shared" si="4"/>
        <v>1.0003691520715599</v>
      </c>
      <c r="N48" s="14" t="str">
        <f t="shared" si="4"/>
        <v/>
      </c>
    </row>
    <row r="49" spans="1:14" x14ac:dyDescent="0.25">
      <c r="B49" t="s">
        <v>256</v>
      </c>
      <c r="C49" s="14">
        <f t="shared" ref="C49:K49" si="13">(C25*$B$6)+(C37*$C$6)</f>
        <v>0.99941520467836265</v>
      </c>
      <c r="D49" s="14">
        <f t="shared" si="13"/>
        <v>1.0000200808457023</v>
      </c>
      <c r="E49" s="14">
        <f t="shared" si="13"/>
        <v>1.0138883978019728</v>
      </c>
      <c r="F49" s="14">
        <f t="shared" si="13"/>
        <v>1.0031270506808354</v>
      </c>
      <c r="G49" s="14">
        <f t="shared" si="13"/>
        <v>1.0014580385647143</v>
      </c>
      <c r="H49" s="14">
        <f t="shared" si="13"/>
        <v>1.0016785049682218</v>
      </c>
      <c r="I49" s="14">
        <f t="shared" si="13"/>
        <v>1.0017615834460269</v>
      </c>
      <c r="J49" s="14">
        <f t="shared" si="13"/>
        <v>1.0029156022401025</v>
      </c>
      <c r="K49" s="14">
        <f t="shared" si="13"/>
        <v>0.99735711358602186</v>
      </c>
      <c r="L49" s="14">
        <f t="shared" si="4"/>
        <v>1.0001632306202959</v>
      </c>
      <c r="M49" s="14">
        <f t="shared" si="4"/>
        <v>1.0009376673580992</v>
      </c>
      <c r="N49" s="14" t="str">
        <f t="shared" si="4"/>
        <v/>
      </c>
    </row>
    <row r="50" spans="1:14" x14ac:dyDescent="0.25">
      <c r="B50" t="s">
        <v>257</v>
      </c>
      <c r="C50" s="14">
        <f t="shared" ref="C50:K50" si="14">(C26*$B$6)+(C38*$C$6)</f>
        <v>1.0009716666666668</v>
      </c>
      <c r="D50" s="14">
        <f t="shared" si="14"/>
        <v>1.0015615855198094</v>
      </c>
      <c r="E50" s="14">
        <f t="shared" si="14"/>
        <v>0.99910674802514454</v>
      </c>
      <c r="F50" s="14">
        <f t="shared" si="14"/>
        <v>1.0009665029160613</v>
      </c>
      <c r="G50" s="14">
        <f t="shared" si="14"/>
        <v>1.00025275820088</v>
      </c>
      <c r="H50" s="14">
        <f t="shared" si="14"/>
        <v>0.99862091668178676</v>
      </c>
      <c r="I50" s="14">
        <f t="shared" si="14"/>
        <v>0.99979914473520004</v>
      </c>
      <c r="J50" s="14">
        <f t="shared" si="14"/>
        <v>1.0013174178816167</v>
      </c>
      <c r="K50" s="14">
        <f t="shared" si="14"/>
        <v>0.9999578519753054</v>
      </c>
      <c r="L50" s="14">
        <f t="shared" si="4"/>
        <v>0.99929020091145815</v>
      </c>
      <c r="M50" s="14">
        <f t="shared" si="4"/>
        <v>0.99989635352869133</v>
      </c>
      <c r="N50" s="14" t="str">
        <f t="shared" si="4"/>
        <v/>
      </c>
    </row>
    <row r="51" spans="1:14" x14ac:dyDescent="0.25">
      <c r="A51" s="111" t="s">
        <v>245</v>
      </c>
      <c r="B51" s="111" t="s">
        <v>246</v>
      </c>
      <c r="C51" s="112">
        <v>100</v>
      </c>
      <c r="D51" s="112">
        <f t="shared" ref="D51:K51" si="15">C62*D39</f>
        <v>101.60206846314826</v>
      </c>
      <c r="E51" s="112">
        <f t="shared" si="15"/>
        <v>102.9116723689891</v>
      </c>
      <c r="F51" s="112">
        <f t="shared" si="15"/>
        <v>106.22797323413521</v>
      </c>
      <c r="G51" s="112">
        <f t="shared" si="15"/>
        <v>107.84952074102296</v>
      </c>
      <c r="H51" s="112">
        <f t="shared" si="15"/>
        <v>106.63005589542135</v>
      </c>
      <c r="I51" s="112">
        <f t="shared" si="15"/>
        <v>110.77095516653382</v>
      </c>
      <c r="J51" s="112">
        <f t="shared" si="15"/>
        <v>112.10761417236475</v>
      </c>
      <c r="K51" s="112">
        <f t="shared" si="15"/>
        <v>122.82041736308916</v>
      </c>
      <c r="L51" s="112">
        <f>IFERROR(K62*L39,"")</f>
        <v>121.71880319906519</v>
      </c>
      <c r="M51" s="112">
        <f>IFERROR(L62*M39,"")</f>
        <v>121.2042706182645</v>
      </c>
      <c r="N51" s="112">
        <f>IFERROR(M62*N39,"")</f>
        <v>125.75298981620675</v>
      </c>
    </row>
    <row r="52" spans="1:14" x14ac:dyDescent="0.25">
      <c r="B52" t="s">
        <v>247</v>
      </c>
      <c r="C52" s="14">
        <f t="shared" ref="C52:K52" si="16">C51*C40</f>
        <v>99.983705313055509</v>
      </c>
      <c r="D52" s="14">
        <f t="shared" si="16"/>
        <v>101.54977733302623</v>
      </c>
      <c r="E52" s="14">
        <f t="shared" si="16"/>
        <v>103.00631758563473</v>
      </c>
      <c r="F52" s="14">
        <f t="shared" si="16"/>
        <v>106.16834210126081</v>
      </c>
      <c r="G52" s="14">
        <f t="shared" si="16"/>
        <v>107.87853311056269</v>
      </c>
      <c r="H52" s="14">
        <f t="shared" si="16"/>
        <v>106.76087533163719</v>
      </c>
      <c r="I52" s="14">
        <f t="shared" si="16"/>
        <v>110.60379765070982</v>
      </c>
      <c r="J52" s="14">
        <f t="shared" si="16"/>
        <v>112.38827276116123</v>
      </c>
      <c r="K52" s="14">
        <f t="shared" si="16"/>
        <v>122.32719623619545</v>
      </c>
      <c r="L52" s="14">
        <f>IFERROR(L51*L40,"")</f>
        <v>123.46597784382966</v>
      </c>
      <c r="M52" s="14">
        <f>IFERROR(M51*M40,"")</f>
        <v>121.79623407235862</v>
      </c>
      <c r="N52" s="14">
        <f>IFERROR(N51*N40,"")</f>
        <v>125.95994318534225</v>
      </c>
    </row>
    <row r="53" spans="1:14" x14ac:dyDescent="0.25">
      <c r="B53" t="s">
        <v>248</v>
      </c>
      <c r="C53" s="14">
        <f t="shared" ref="C53:C61" si="17">C52*C41</f>
        <v>99.992764493629835</v>
      </c>
      <c r="D53" s="14">
        <f t="shared" ref="D53:K62" si="18">D52*D41</f>
        <v>101.66711893098115</v>
      </c>
      <c r="E53" s="14">
        <f t="shared" si="18"/>
        <v>103.0459337213163</v>
      </c>
      <c r="F53" s="14">
        <f t="shared" si="18"/>
        <v>106.19535251471648</v>
      </c>
      <c r="G53" s="14">
        <f t="shared" si="18"/>
        <v>108.03021617832353</v>
      </c>
      <c r="H53" s="14">
        <f t="shared" si="18"/>
        <v>106.68586184974812</v>
      </c>
      <c r="I53" s="14">
        <f t="shared" si="18"/>
        <v>110.66671414714459</v>
      </c>
      <c r="J53" s="14">
        <f t="shared" si="18"/>
        <v>112.81683894222489</v>
      </c>
      <c r="K53" s="14">
        <f t="shared" si="18"/>
        <v>122.30474636308533</v>
      </c>
      <c r="L53" s="14">
        <f t="shared" ref="L53:N62" si="19">IFERROR(L52*L41,"")</f>
        <v>123.27358590765772</v>
      </c>
      <c r="M53" s="14">
        <f t="shared" si="19"/>
        <v>121.79340071111686</v>
      </c>
      <c r="N53" s="14">
        <f t="shared" si="19"/>
        <v>125.90771212794753</v>
      </c>
    </row>
    <row r="54" spans="1:14" x14ac:dyDescent="0.25">
      <c r="B54" t="s">
        <v>249</v>
      </c>
      <c r="C54" s="14">
        <f t="shared" si="17"/>
        <v>100.03804212360373</v>
      </c>
      <c r="D54" s="14">
        <f t="shared" si="18"/>
        <v>101.66222552464463</v>
      </c>
      <c r="E54" s="14">
        <f t="shared" si="18"/>
        <v>103.81773378770885</v>
      </c>
      <c r="F54" s="14">
        <f t="shared" si="18"/>
        <v>106.17238929830896</v>
      </c>
      <c r="G54" s="14">
        <f t="shared" si="18"/>
        <v>108.12408654560335</v>
      </c>
      <c r="H54" s="14">
        <f t="shared" si="18"/>
        <v>108.1759215283256</v>
      </c>
      <c r="I54" s="14">
        <f t="shared" si="18"/>
        <v>110.53792563152253</v>
      </c>
      <c r="J54" s="14">
        <f t="shared" si="18"/>
        <v>112.83785210823859</v>
      </c>
      <c r="K54" s="14">
        <f t="shared" si="18"/>
        <v>121.74513423396748</v>
      </c>
      <c r="L54" s="14">
        <f t="shared" si="19"/>
        <v>123.32889109396152</v>
      </c>
      <c r="M54" s="14">
        <f t="shared" si="19"/>
        <v>121.7873470032053</v>
      </c>
      <c r="N54" s="14">
        <f t="shared" si="19"/>
        <v>126.44662028325583</v>
      </c>
    </row>
    <row r="55" spans="1:14" x14ac:dyDescent="0.25">
      <c r="B55" t="s">
        <v>250</v>
      </c>
      <c r="C55" s="14">
        <f t="shared" si="17"/>
        <v>100.27520479499155</v>
      </c>
      <c r="D55" s="14">
        <f t="shared" si="18"/>
        <v>101.63962376850822</v>
      </c>
      <c r="E55" s="14">
        <f t="shared" si="18"/>
        <v>103.76033174969952</v>
      </c>
      <c r="F55" s="14">
        <f t="shared" si="18"/>
        <v>106.28509373097771</v>
      </c>
      <c r="G55" s="14">
        <f t="shared" si="18"/>
        <v>108.16668512106772</v>
      </c>
      <c r="H55" s="14">
        <f t="shared" si="18"/>
        <v>109.94117794610115</v>
      </c>
      <c r="I55" s="14">
        <f t="shared" si="18"/>
        <v>110.56853357165978</v>
      </c>
      <c r="J55" s="14">
        <f t="shared" si="18"/>
        <v>113.40488342912296</v>
      </c>
      <c r="K55" s="14">
        <f t="shared" si="18"/>
        <v>121.87054698861088</v>
      </c>
      <c r="L55" s="14">
        <f t="shared" si="19"/>
        <v>121.39328774762485</v>
      </c>
      <c r="M55" s="14">
        <f t="shared" si="19"/>
        <v>121.67735932215585</v>
      </c>
      <c r="N55" s="14">
        <f t="shared" si="19"/>
        <v>126.46410449585903</v>
      </c>
    </row>
    <row r="56" spans="1:14" x14ac:dyDescent="0.25">
      <c r="B56" t="s">
        <v>251</v>
      </c>
      <c r="C56" s="14">
        <f t="shared" si="17"/>
        <v>100.16606981401353</v>
      </c>
      <c r="D56" s="14">
        <f t="shared" si="18"/>
        <v>101.58466576649995</v>
      </c>
      <c r="E56" s="14">
        <f t="shared" si="18"/>
        <v>103.83233710738462</v>
      </c>
      <c r="F56" s="14">
        <f t="shared" si="18"/>
        <v>106.5258762886079</v>
      </c>
      <c r="G56" s="14">
        <f t="shared" si="18"/>
        <v>108.42197383444173</v>
      </c>
      <c r="H56" s="14">
        <f t="shared" si="18"/>
        <v>110.5727543611353</v>
      </c>
      <c r="I56" s="14">
        <f t="shared" si="18"/>
        <v>110.27409882398344</v>
      </c>
      <c r="J56" s="14">
        <f t="shared" si="18"/>
        <v>114.05408856319765</v>
      </c>
      <c r="K56" s="14">
        <f t="shared" si="18"/>
        <v>121.7538167959105</v>
      </c>
      <c r="L56" s="14">
        <f t="shared" si="19"/>
        <v>121.81942135134975</v>
      </c>
      <c r="M56" s="14">
        <f t="shared" si="19"/>
        <v>121.51171301208943</v>
      </c>
      <c r="N56" s="14">
        <f t="shared" si="19"/>
        <v>126.49686721723104</v>
      </c>
    </row>
    <row r="57" spans="1:14" x14ac:dyDescent="0.25">
      <c r="B57" t="s">
        <v>252</v>
      </c>
      <c r="C57" s="14">
        <f t="shared" si="17"/>
        <v>100.31229280169863</v>
      </c>
      <c r="D57" s="14">
        <f t="shared" si="18"/>
        <v>101.43494881020671</v>
      </c>
      <c r="E57" s="14">
        <f t="shared" si="18"/>
        <v>103.89809178069558</v>
      </c>
      <c r="F57" s="14">
        <f t="shared" si="18"/>
        <v>106.44187473802212</v>
      </c>
      <c r="G57" s="14">
        <f t="shared" si="18"/>
        <v>108.48360454584144</v>
      </c>
      <c r="H57" s="14">
        <f t="shared" si="18"/>
        <v>111.13693537480061</v>
      </c>
      <c r="I57" s="14">
        <f t="shared" si="18"/>
        <v>110.284519620159</v>
      </c>
      <c r="J57" s="14">
        <f t="shared" si="18"/>
        <v>114.82965803006941</v>
      </c>
      <c r="K57" s="14">
        <f t="shared" si="18"/>
        <v>122.09151667856325</v>
      </c>
      <c r="L57" s="14">
        <f t="shared" si="19"/>
        <v>121.78675811832112</v>
      </c>
      <c r="M57" s="14">
        <f t="shared" si="19"/>
        <v>121.42360856010613</v>
      </c>
      <c r="N57" s="14" t="str">
        <f t="shared" si="19"/>
        <v/>
      </c>
    </row>
    <row r="58" spans="1:14" x14ac:dyDescent="0.25">
      <c r="B58" t="s">
        <v>253</v>
      </c>
      <c r="C58" s="14">
        <f t="shared" si="17"/>
        <v>100.21059705046292</v>
      </c>
      <c r="D58" s="14">
        <f t="shared" si="18"/>
        <v>101.50326976689303</v>
      </c>
      <c r="E58" s="14">
        <f t="shared" si="18"/>
        <v>103.93049282871254</v>
      </c>
      <c r="F58" s="14">
        <f t="shared" si="18"/>
        <v>106.38821017737573</v>
      </c>
      <c r="G58" s="14">
        <f t="shared" si="18"/>
        <v>108.44131068284766</v>
      </c>
      <c r="H58" s="14">
        <f t="shared" si="18"/>
        <v>110.98124341330518</v>
      </c>
      <c r="I58" s="14">
        <f t="shared" si="18"/>
        <v>110.27512844032331</v>
      </c>
      <c r="J58" s="14">
        <f t="shared" si="18"/>
        <v>115.53224738547439</v>
      </c>
      <c r="K58" s="14">
        <f t="shared" si="18"/>
        <v>122.10990186220496</v>
      </c>
      <c r="L58" s="14">
        <f t="shared" si="19"/>
        <v>121.34174294344663</v>
      </c>
      <c r="M58" s="14">
        <f t="shared" si="19"/>
        <v>122.22944396515476</v>
      </c>
      <c r="N58" s="14" t="str">
        <f t="shared" si="19"/>
        <v/>
      </c>
    </row>
    <row r="59" spans="1:14" x14ac:dyDescent="0.25">
      <c r="B59" t="s">
        <v>254</v>
      </c>
      <c r="C59" s="14">
        <f t="shared" si="17"/>
        <v>100.20512432398316</v>
      </c>
      <c r="D59" s="14">
        <f t="shared" si="18"/>
        <v>101.6033530266883</v>
      </c>
      <c r="E59" s="14">
        <f t="shared" si="18"/>
        <v>104.31203414935879</v>
      </c>
      <c r="F59" s="14">
        <f t="shared" si="18"/>
        <v>106.13699771703057</v>
      </c>
      <c r="G59" s="14">
        <f t="shared" si="18"/>
        <v>107.01673901264527</v>
      </c>
      <c r="H59" s="14">
        <f t="shared" si="18"/>
        <v>111.22749381027825</v>
      </c>
      <c r="I59" s="14">
        <f t="shared" si="18"/>
        <v>110.22200906951743</v>
      </c>
      <c r="J59" s="14">
        <f t="shared" si="18"/>
        <v>115.65409584537542</v>
      </c>
      <c r="K59" s="14">
        <f t="shared" si="18"/>
        <v>122.86594733867476</v>
      </c>
      <c r="L59" s="14">
        <f t="shared" si="19"/>
        <v>121.26097438711932</v>
      </c>
      <c r="M59" s="14">
        <f t="shared" si="19"/>
        <v>122.1148792804284</v>
      </c>
      <c r="N59" s="14" t="str">
        <f t="shared" si="19"/>
        <v/>
      </c>
    </row>
    <row r="60" spans="1:14" x14ac:dyDescent="0.25">
      <c r="B60" t="s">
        <v>255</v>
      </c>
      <c r="C60" s="14">
        <f t="shared" si="17"/>
        <v>100.24237170667254</v>
      </c>
      <c r="D60" s="14">
        <f t="shared" si="18"/>
        <v>101.81456883535824</v>
      </c>
      <c r="E60" s="14">
        <f t="shared" si="18"/>
        <v>103.767370438181</v>
      </c>
      <c r="F60" s="14">
        <f t="shared" si="18"/>
        <v>106.69079987052383</v>
      </c>
      <c r="G60" s="14">
        <f t="shared" si="18"/>
        <v>107.00831516964783</v>
      </c>
      <c r="H60" s="14">
        <f t="shared" si="18"/>
        <v>110.82273750969574</v>
      </c>
      <c r="I60" s="14">
        <f t="shared" si="18"/>
        <v>110.58673240179881</v>
      </c>
      <c r="J60" s="14">
        <f t="shared" si="18"/>
        <v>115.71851676099467</v>
      </c>
      <c r="K60" s="14">
        <f t="shared" si="18"/>
        <v>123.45704068080191</v>
      </c>
      <c r="L60" s="14">
        <f t="shared" si="19"/>
        <v>120.93893094543283</v>
      </c>
      <c r="M60" s="14">
        <f t="shared" si="19"/>
        <v>122.15995824108305</v>
      </c>
      <c r="N60" s="14" t="str">
        <f t="shared" si="19"/>
        <v/>
      </c>
    </row>
    <row r="61" spans="1:14" x14ac:dyDescent="0.25">
      <c r="B61" t="s">
        <v>256</v>
      </c>
      <c r="C61" s="14">
        <f t="shared" si="17"/>
        <v>100.18375043666865</v>
      </c>
      <c r="D61" s="14">
        <f t="shared" si="18"/>
        <v>101.81661335800527</v>
      </c>
      <c r="E61" s="14">
        <f t="shared" si="18"/>
        <v>105.20853295769113</v>
      </c>
      <c r="F61" s="14">
        <f t="shared" si="18"/>
        <v>107.02442740889782</v>
      </c>
      <c r="G61" s="14">
        <f t="shared" si="18"/>
        <v>107.16433741991028</v>
      </c>
      <c r="H61" s="14">
        <f t="shared" si="18"/>
        <v>111.0087540251977</v>
      </c>
      <c r="I61" s="14">
        <f t="shared" si="18"/>
        <v>110.78154015894803</v>
      </c>
      <c r="J61" s="14">
        <f t="shared" si="18"/>
        <v>116.05590592768436</v>
      </c>
      <c r="K61" s="14">
        <f t="shared" si="18"/>
        <v>123.13075774527667</v>
      </c>
      <c r="L61" s="14">
        <f t="shared" si="19"/>
        <v>120.95867188214898</v>
      </c>
      <c r="M61" s="14">
        <f t="shared" si="19"/>
        <v>122.27450364639247</v>
      </c>
      <c r="N61" s="14" t="str">
        <f t="shared" si="19"/>
        <v/>
      </c>
    </row>
    <row r="62" spans="1:14" x14ac:dyDescent="0.25">
      <c r="A62" s="38"/>
      <c r="B62" s="38" t="s">
        <v>257</v>
      </c>
      <c r="C62" s="123">
        <f>C61*C50</f>
        <v>100.28109564750963</v>
      </c>
      <c r="D62" s="123">
        <f t="shared" si="18"/>
        <v>101.97560870710117</v>
      </c>
      <c r="E62" s="123">
        <f t="shared" si="18"/>
        <v>105.11455522785504</v>
      </c>
      <c r="F62" s="123">
        <f t="shared" si="18"/>
        <v>107.1278668300783</v>
      </c>
      <c r="G62" s="123">
        <f t="shared" si="18"/>
        <v>107.19142408503504</v>
      </c>
      <c r="H62" s="123">
        <f t="shared" si="18"/>
        <v>110.85566370434591</v>
      </c>
      <c r="I62" s="123">
        <f t="shared" si="18"/>
        <v>110.75928910336447</v>
      </c>
      <c r="J62" s="123">
        <f t="shared" si="18"/>
        <v>116.20880005342072</v>
      </c>
      <c r="K62" s="123">
        <f t="shared" si="18"/>
        <v>123.12556802705855</v>
      </c>
      <c r="L62" s="123">
        <f t="shared" si="19"/>
        <v>120.8728155270958</v>
      </c>
      <c r="M62" s="123">
        <f t="shared" si="19"/>
        <v>122.26183032555851</v>
      </c>
      <c r="N62" s="123" t="str">
        <f t="shared" si="19"/>
        <v/>
      </c>
    </row>
  </sheetData>
  <mergeCells count="5">
    <mergeCell ref="B4:C4"/>
    <mergeCell ref="A9:B9"/>
    <mergeCell ref="A10:B10"/>
    <mergeCell ref="A11:B11"/>
    <mergeCell ref="A12:B12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5529-6301-4A8C-847B-D9D8912A704E}">
  <sheetPr>
    <tabColor rgb="FFFF0000"/>
  </sheetPr>
  <dimension ref="A1:S24"/>
  <sheetViews>
    <sheetView tabSelected="1" topLeftCell="L1" workbookViewId="0">
      <selection activeCell="O8" sqref="O8"/>
    </sheetView>
  </sheetViews>
  <sheetFormatPr baseColWidth="10" defaultColWidth="11.42578125" defaultRowHeight="15" x14ac:dyDescent="0.25"/>
  <cols>
    <col min="1" max="1" width="14.140625" hidden="1" customWidth="1"/>
    <col min="2" max="3" width="11.42578125" hidden="1" customWidth="1"/>
    <col min="4" max="4" width="25" hidden="1" customWidth="1"/>
    <col min="5" max="5" width="15" hidden="1" customWidth="1"/>
    <col min="6" max="6" width="8.7109375" hidden="1" customWidth="1"/>
    <col min="7" max="7" width="8.5703125" hidden="1" customWidth="1"/>
    <col min="8" max="10" width="11.42578125" hidden="1" customWidth="1"/>
    <col min="11" max="11" width="0" hidden="1" customWidth="1"/>
  </cols>
  <sheetData>
    <row r="1" spans="1:19" ht="23.25" customHeight="1" thickBot="1" x14ac:dyDescent="0.4">
      <c r="B1" s="244" t="s">
        <v>293</v>
      </c>
      <c r="C1" s="244"/>
      <c r="D1" s="244"/>
      <c r="E1" s="244"/>
      <c r="F1" s="244"/>
      <c r="G1" s="244"/>
      <c r="H1" s="244"/>
      <c r="I1" s="244"/>
      <c r="J1" s="244"/>
      <c r="M1" s="241" t="s">
        <v>293</v>
      </c>
      <c r="N1" s="242"/>
      <c r="O1" s="242"/>
      <c r="P1" s="242"/>
      <c r="Q1" s="242"/>
      <c r="R1" s="242"/>
      <c r="S1" s="243"/>
    </row>
    <row r="2" spans="1:19" ht="21" x14ac:dyDescent="0.35">
      <c r="B2" s="245" t="s">
        <v>28</v>
      </c>
      <c r="C2" s="245"/>
      <c r="D2" s="236" t="s">
        <v>294</v>
      </c>
      <c r="E2" s="236" t="s">
        <v>295</v>
      </c>
      <c r="F2" s="236"/>
      <c r="G2" s="236"/>
      <c r="H2" s="236" t="s">
        <v>296</v>
      </c>
      <c r="I2" s="236" t="s">
        <v>297</v>
      </c>
      <c r="J2" s="236" t="s">
        <v>298</v>
      </c>
      <c r="M2" s="238" t="s">
        <v>28</v>
      </c>
      <c r="N2" s="239"/>
      <c r="O2" s="239"/>
      <c r="P2" s="240"/>
      <c r="Q2" s="180"/>
      <c r="R2" s="180"/>
      <c r="S2" s="185"/>
    </row>
    <row r="3" spans="1:19" ht="21" x14ac:dyDescent="0.35">
      <c r="B3" s="132" t="s">
        <v>299</v>
      </c>
      <c r="C3" s="132" t="s">
        <v>300</v>
      </c>
      <c r="D3" s="237"/>
      <c r="E3" s="237"/>
      <c r="F3" s="237"/>
      <c r="G3" s="237"/>
      <c r="H3" s="237"/>
      <c r="I3" s="237"/>
      <c r="J3" s="237"/>
      <c r="M3" s="238" t="s">
        <v>299</v>
      </c>
      <c r="N3" s="239"/>
      <c r="O3" s="239" t="s">
        <v>300</v>
      </c>
      <c r="P3" s="240"/>
      <c r="Q3" s="180"/>
      <c r="R3" s="180"/>
      <c r="S3" s="186"/>
    </row>
    <row r="4" spans="1:19" x14ac:dyDescent="0.25">
      <c r="A4" t="s">
        <v>333</v>
      </c>
      <c r="B4" s="130">
        <v>44986</v>
      </c>
      <c r="C4" s="130">
        <v>45231</v>
      </c>
      <c r="D4" s="128" t="s">
        <v>301</v>
      </c>
      <c r="E4" s="230" t="s">
        <v>302</v>
      </c>
      <c r="F4" s="231"/>
      <c r="G4" s="232"/>
      <c r="H4" s="131">
        <f>'KT Månedsindeks'!V413</f>
        <v>129.7534668709998</v>
      </c>
      <c r="I4" s="131">
        <f>'KT Månedsindeks'!V422</f>
        <v>134.84362008464143</v>
      </c>
      <c r="J4" s="129">
        <f t="shared" ref="J4:J5" si="0">I4/H4-1</f>
        <v>3.9229419732593529E-2</v>
      </c>
      <c r="M4" s="182" t="s">
        <v>10</v>
      </c>
      <c r="N4" s="183" t="s">
        <v>4</v>
      </c>
      <c r="O4" s="183" t="s">
        <v>10</v>
      </c>
      <c r="P4" s="184" t="s">
        <v>4</v>
      </c>
      <c r="Q4" s="183" t="s">
        <v>383</v>
      </c>
      <c r="R4" s="183" t="s">
        <v>297</v>
      </c>
      <c r="S4" s="184" t="s">
        <v>298</v>
      </c>
    </row>
    <row r="5" spans="1:19" x14ac:dyDescent="0.25">
      <c r="A5" t="s">
        <v>333</v>
      </c>
      <c r="B5" s="130">
        <v>44986</v>
      </c>
      <c r="C5" s="130">
        <v>45352</v>
      </c>
      <c r="D5" s="127" t="s">
        <v>301</v>
      </c>
      <c r="E5" s="230" t="s">
        <v>303</v>
      </c>
      <c r="F5" s="231"/>
      <c r="G5" s="232"/>
      <c r="H5" s="131">
        <f>'KT Månedsindeks'!V413</f>
        <v>129.7534668709998</v>
      </c>
      <c r="I5" s="131">
        <f>'KT Månedsindeks'!W413</f>
        <v>135.09999619009108</v>
      </c>
      <c r="J5" s="129">
        <f t="shared" si="0"/>
        <v>4.120529067949108E-2</v>
      </c>
      <c r="M5" s="181" t="s">
        <v>380</v>
      </c>
      <c r="N5">
        <v>2023</v>
      </c>
      <c r="O5" t="s">
        <v>380</v>
      </c>
      <c r="P5" s="34">
        <v>2024</v>
      </c>
      <c r="Q5" s="14">
        <f>IFERROR(INDEX('KT Månedsindeks'!$N$411:$AA$422,MATCH('KT Endring'!$M5,'KT Månedsindeks'!$M$411:$M$422,0),MATCH('KT Endring'!$N5,'KT Månedsindeks'!$N$398:$AA$398,0)),"")</f>
        <v>129.7534668709998</v>
      </c>
      <c r="R5" s="14">
        <f>IFERROR(INDEX('KT Månedsindeks'!$N$411:$AA$422,MATCH('KT Endring'!$O5,'KT Månedsindeks'!$M$411:$M$422,0),MATCH('KT Endring'!$P5,'KT Månedsindeks'!$N$398:$AA$398,0)),"")</f>
        <v>135.09999619009108</v>
      </c>
      <c r="S5" s="153">
        <f>IFERROR(R5/Q5-1,"")</f>
        <v>4.120529067949108E-2</v>
      </c>
    </row>
    <row r="6" spans="1:19" x14ac:dyDescent="0.25">
      <c r="A6" t="s">
        <v>29</v>
      </c>
      <c r="B6" s="170">
        <v>44986</v>
      </c>
      <c r="C6" s="170">
        <v>45231</v>
      </c>
      <c r="D6" s="171" t="s">
        <v>301</v>
      </c>
      <c r="E6" s="233" t="s">
        <v>302</v>
      </c>
      <c r="F6" s="234"/>
      <c r="G6" s="235"/>
      <c r="H6" s="172">
        <v>129.74578849706032</v>
      </c>
      <c r="I6" s="172">
        <v>134.84333831395566</v>
      </c>
      <c r="J6" s="173">
        <v>3.928874976169916E-2</v>
      </c>
      <c r="M6" s="181" t="s">
        <v>380</v>
      </c>
      <c r="N6">
        <v>2024</v>
      </c>
      <c r="O6" t="s">
        <v>381</v>
      </c>
      <c r="P6" s="34">
        <v>2025</v>
      </c>
      <c r="Q6" s="14">
        <f>IFERROR(INDEX('KT Månedsindeks'!$N$411:$AA$422,MATCH('KT Endring'!$M6,'KT Månedsindeks'!$M$411:$M$422,0),MATCH('KT Endring'!$N6,'KT Månedsindeks'!$N$398:$AA$398,0)),"")</f>
        <v>135.09999619009108</v>
      </c>
      <c r="R6" s="14">
        <f>IFERROR(INDEX('KT Månedsindeks'!$N$411:$AA$422,MATCH('KT Endring'!$O6,'KT Månedsindeks'!$M$411:$M$422,0),MATCH('KT Endring'!$P6,'KT Månedsindeks'!$N$398:$AA$398,0)),"")</f>
        <v>139.63575645112928</v>
      </c>
      <c r="S6" s="154">
        <f t="shared" ref="S6:S18" si="1">IFERROR(R6/Q6-1,"")</f>
        <v>3.3573355950774486E-2</v>
      </c>
    </row>
    <row r="7" spans="1:19" x14ac:dyDescent="0.25">
      <c r="A7" t="s">
        <v>29</v>
      </c>
      <c r="B7" s="170">
        <v>44986</v>
      </c>
      <c r="C7" s="170">
        <v>45352</v>
      </c>
      <c r="D7" s="174" t="s">
        <v>301</v>
      </c>
      <c r="E7" s="233" t="s">
        <v>303</v>
      </c>
      <c r="F7" s="234"/>
      <c r="G7" s="235"/>
      <c r="H7" s="172">
        <v>129.74578849706032</v>
      </c>
      <c r="I7" s="172">
        <v>136.1352939352559</v>
      </c>
      <c r="J7" s="173">
        <v>4.9246341728774956E-2</v>
      </c>
      <c r="M7" s="181" t="s">
        <v>381</v>
      </c>
      <c r="N7">
        <v>2025</v>
      </c>
      <c r="O7" t="s">
        <v>381</v>
      </c>
      <c r="P7" s="34">
        <v>2026</v>
      </c>
      <c r="Q7" s="14">
        <f>IFERROR(INDEX('KT Månedsindeks'!$N$411:$AA$422,MATCH('KT Endring'!$M7,'KT Månedsindeks'!$M$411:$M$422,0),MATCH('KT Endring'!$N7,'KT Månedsindeks'!$N$398:$AA$398,0)),"")</f>
        <v>139.63575645112928</v>
      </c>
      <c r="R7" s="14">
        <f>IFERROR(INDEX('KT Månedsindeks'!$N$411:$AA$422,MATCH('KT Endring'!$O7,'KT Månedsindeks'!$M$411:$M$422,0),MATCH('KT Endring'!$P7,'KT Månedsindeks'!$N$398:$AA$398,0)),"")</f>
        <v>145.42313094341526</v>
      </c>
      <c r="S7" s="154">
        <f t="shared" si="1"/>
        <v>4.1446221507823289E-2</v>
      </c>
    </row>
    <row r="8" spans="1:19" x14ac:dyDescent="0.25">
      <c r="A8" t="s">
        <v>333</v>
      </c>
      <c r="B8" s="130">
        <v>45352</v>
      </c>
      <c r="C8" s="130">
        <v>45444</v>
      </c>
      <c r="D8" s="127" t="s">
        <v>301</v>
      </c>
      <c r="E8" s="230" t="s">
        <v>358</v>
      </c>
      <c r="F8" s="231"/>
      <c r="G8" s="232"/>
      <c r="H8" s="131">
        <f>I5</f>
        <v>135.09999619009108</v>
      </c>
      <c r="I8" s="131">
        <f>'KT Månedsindeks'!W416</f>
        <v>135.5519720278424</v>
      </c>
      <c r="J8" s="129">
        <f>I8/H8-1</f>
        <v>3.3454911213719463E-3</v>
      </c>
      <c r="M8" s="181"/>
      <c r="P8" s="34"/>
      <c r="Q8" s="14" t="str">
        <f>IFERROR(INDEX('KT Månedsindeks'!$N$411:$AA$422,MATCH('KT Endring'!$M8,'KT Månedsindeks'!$M$411:$M$422,0),MATCH('KT Endring'!$N8,'KT Månedsindeks'!$N$398:$AA$398,0)),"")</f>
        <v/>
      </c>
      <c r="R8" s="14" t="str">
        <f>IFERROR(INDEX('KT Månedsindeks'!$N$411:$AA$422,MATCH('KT Endring'!$O8,'KT Månedsindeks'!$M$411:$M$422,0),MATCH('KT Endring'!$P8,'KT Månedsindeks'!$N$398:$AA$398,0)),"")</f>
        <v/>
      </c>
      <c r="S8" s="154" t="str">
        <f t="shared" si="1"/>
        <v/>
      </c>
    </row>
    <row r="9" spans="1:19" x14ac:dyDescent="0.25">
      <c r="A9" t="s">
        <v>29</v>
      </c>
      <c r="B9" s="130">
        <v>45352</v>
      </c>
      <c r="C9" s="130">
        <v>45444</v>
      </c>
      <c r="D9" s="127" t="s">
        <v>301</v>
      </c>
      <c r="E9" s="230" t="s">
        <v>358</v>
      </c>
      <c r="F9" s="231"/>
      <c r="G9" s="232"/>
      <c r="H9" s="131">
        <v>135.09424642048651</v>
      </c>
      <c r="I9" s="131">
        <v>135.53449059454775</v>
      </c>
      <c r="J9" s="129">
        <v>3.2587929221719047E-3</v>
      </c>
      <c r="M9" s="181"/>
      <c r="P9" s="34"/>
      <c r="Q9" s="14" t="str">
        <f>IFERROR(INDEX('KT Månedsindeks'!$N$411:$AA$422,MATCH('KT Endring'!$M9,'KT Månedsindeks'!$M$411:$M$422,0),MATCH('KT Endring'!$N9,'KT Månedsindeks'!$N$398:$AA$398,0)),"")</f>
        <v/>
      </c>
      <c r="R9" s="14" t="str">
        <f>IFERROR(INDEX('KT Månedsindeks'!$N$411:$AA$422,MATCH('KT Endring'!$O9,'KT Månedsindeks'!$M$411:$M$422,0),MATCH('KT Endring'!$P9,'KT Månedsindeks'!$N$398:$AA$398,0)),"")</f>
        <v/>
      </c>
      <c r="S9" s="154" t="str">
        <f t="shared" si="1"/>
        <v/>
      </c>
    </row>
    <row r="10" spans="1:19" x14ac:dyDescent="0.25">
      <c r="A10" t="s">
        <v>29</v>
      </c>
      <c r="B10" s="130">
        <v>45352</v>
      </c>
      <c r="C10" s="130">
        <v>45809</v>
      </c>
      <c r="D10" s="128" t="s">
        <v>301</v>
      </c>
      <c r="E10" s="230" t="s">
        <v>368</v>
      </c>
      <c r="F10" s="231"/>
      <c r="G10" s="232"/>
      <c r="H10" s="131">
        <f>H9</f>
        <v>135.09424642048651</v>
      </c>
      <c r="I10" s="131">
        <f>'KT Månedsindeks'!X413</f>
        <v>139.22602954656662</v>
      </c>
      <c r="J10" s="129">
        <f>I10/H10-1</f>
        <v>3.0584449268252101E-2</v>
      </c>
      <c r="M10" s="181"/>
      <c r="P10" s="34"/>
      <c r="Q10" s="14" t="str">
        <f>IFERROR(INDEX('KT Månedsindeks'!$N$411:$AA$422,MATCH('KT Endring'!$M10,'KT Månedsindeks'!$M$411:$M$422,0),MATCH('KT Endring'!$N10,'KT Månedsindeks'!$N$398:$AA$398,0)),"")</f>
        <v/>
      </c>
      <c r="R10" s="14" t="str">
        <f>IFERROR(INDEX('KT Månedsindeks'!$N$411:$AA$422,MATCH('KT Endring'!$O10,'KT Månedsindeks'!$M$411:$M$422,0),MATCH('KT Endring'!$P10,'KT Månedsindeks'!$N$398:$AA$398,0)),"")</f>
        <v/>
      </c>
      <c r="S10" s="154" t="str">
        <f t="shared" si="1"/>
        <v/>
      </c>
    </row>
    <row r="11" spans="1:19" x14ac:dyDescent="0.25">
      <c r="B11" s="130"/>
      <c r="C11" s="130"/>
      <c r="D11" s="127"/>
      <c r="E11" s="230"/>
      <c r="F11" s="231"/>
      <c r="G11" s="232"/>
      <c r="H11" s="131"/>
      <c r="I11" s="131"/>
      <c r="J11" s="129"/>
      <c r="M11" s="181"/>
      <c r="P11" s="34"/>
      <c r="Q11" s="14" t="str">
        <f>IFERROR(INDEX('KT Månedsindeks'!$N$411:$AA$422,MATCH('KT Endring'!$M11,'KT Månedsindeks'!$M$411:$M$422,0),MATCH('KT Endring'!$N11,'KT Månedsindeks'!$N$398:$AA$398,0)),"")</f>
        <v/>
      </c>
      <c r="R11" s="14" t="str">
        <f>IFERROR(INDEX('KT Månedsindeks'!$N$411:$AA$422,MATCH('KT Endring'!$O11,'KT Månedsindeks'!$M$411:$M$422,0),MATCH('KT Endring'!$P11,'KT Månedsindeks'!$N$398:$AA$398,0)),"")</f>
        <v/>
      </c>
      <c r="S11" s="154" t="str">
        <f t="shared" si="1"/>
        <v/>
      </c>
    </row>
    <row r="12" spans="1:19" x14ac:dyDescent="0.25">
      <c r="B12" s="128"/>
      <c r="C12" s="128"/>
      <c r="D12" s="128"/>
      <c r="E12" s="230"/>
      <c r="F12" s="231"/>
      <c r="G12" s="232"/>
      <c r="H12" s="131"/>
      <c r="I12" s="131"/>
      <c r="J12" s="129"/>
      <c r="M12" s="181"/>
      <c r="P12" s="34"/>
      <c r="Q12" s="14" t="str">
        <f>IFERROR(INDEX('KT Månedsindeks'!$N$411:$AA$422,MATCH('KT Endring'!$M12,'KT Månedsindeks'!$M$411:$M$422,0),MATCH('KT Endring'!$N12,'KT Månedsindeks'!$N$398:$AA$398,0)),"")</f>
        <v/>
      </c>
      <c r="R12" s="14" t="str">
        <f>IFERROR(INDEX('KT Månedsindeks'!$N$411:$AA$422,MATCH('KT Endring'!$O12,'KT Månedsindeks'!$M$411:$M$422,0),MATCH('KT Endring'!$P12,'KT Månedsindeks'!$N$398:$AA$398,0)),"")</f>
        <v/>
      </c>
      <c r="S12" s="154" t="str">
        <f t="shared" si="1"/>
        <v/>
      </c>
    </row>
    <row r="13" spans="1:19" x14ac:dyDescent="0.25">
      <c r="B13" s="130"/>
      <c r="C13" s="130"/>
      <c r="D13" s="128"/>
      <c r="E13" s="230"/>
      <c r="F13" s="231"/>
      <c r="G13" s="232"/>
      <c r="H13" s="131"/>
      <c r="I13" s="131"/>
      <c r="J13" s="129"/>
      <c r="M13" s="181"/>
      <c r="P13" s="34"/>
      <c r="S13" s="154" t="str">
        <f t="shared" si="1"/>
        <v/>
      </c>
    </row>
    <row r="14" spans="1:19" x14ac:dyDescent="0.25">
      <c r="B14" s="130"/>
      <c r="C14" s="130"/>
      <c r="D14" s="127"/>
      <c r="E14" s="230"/>
      <c r="F14" s="231"/>
      <c r="G14" s="232"/>
      <c r="H14" s="131"/>
      <c r="I14" s="131"/>
      <c r="J14" s="129"/>
      <c r="M14" s="181"/>
      <c r="P14" s="34"/>
      <c r="S14" s="154" t="str">
        <f t="shared" si="1"/>
        <v/>
      </c>
    </row>
    <row r="15" spans="1:19" x14ac:dyDescent="0.25">
      <c r="B15" s="130"/>
      <c r="C15" s="130"/>
      <c r="D15" s="128"/>
      <c r="E15" s="230"/>
      <c r="F15" s="231"/>
      <c r="G15" s="232"/>
      <c r="H15" s="131"/>
      <c r="I15" s="131"/>
      <c r="J15" s="129"/>
      <c r="M15" s="187"/>
      <c r="N15" s="38"/>
      <c r="O15" s="38"/>
      <c r="P15" s="188"/>
      <c r="Q15" s="38"/>
      <c r="R15" s="38"/>
      <c r="S15" s="155" t="str">
        <f t="shared" si="1"/>
        <v/>
      </c>
    </row>
    <row r="16" spans="1:19" x14ac:dyDescent="0.25">
      <c r="B16" s="130"/>
      <c r="C16" s="130"/>
      <c r="D16" s="127"/>
      <c r="E16" s="230"/>
      <c r="F16" s="231"/>
      <c r="G16" s="232"/>
      <c r="H16" s="131"/>
      <c r="I16" s="131"/>
      <c r="J16" s="129"/>
      <c r="S16" s="82" t="str">
        <f t="shared" si="1"/>
        <v/>
      </c>
    </row>
    <row r="17" spans="2:19" x14ac:dyDescent="0.25">
      <c r="B17" s="128"/>
      <c r="C17" s="128"/>
      <c r="D17" s="128"/>
      <c r="E17" s="230"/>
      <c r="F17" s="231"/>
      <c r="G17" s="232"/>
      <c r="H17" s="131"/>
      <c r="I17" s="131"/>
      <c r="J17" s="129"/>
      <c r="S17" s="82" t="str">
        <f t="shared" si="1"/>
        <v/>
      </c>
    </row>
    <row r="18" spans="2:19" x14ac:dyDescent="0.25">
      <c r="B18" s="130"/>
      <c r="C18" s="130"/>
      <c r="D18" s="128"/>
      <c r="E18" s="230"/>
      <c r="F18" s="231"/>
      <c r="G18" s="232"/>
      <c r="H18" s="131"/>
      <c r="I18" s="131"/>
      <c r="J18" s="129"/>
      <c r="S18" s="82" t="str">
        <f t="shared" si="1"/>
        <v/>
      </c>
    </row>
    <row r="19" spans="2:19" x14ac:dyDescent="0.25">
      <c r="B19" s="130"/>
      <c r="C19" s="130"/>
      <c r="D19" s="127"/>
      <c r="E19" s="230"/>
      <c r="F19" s="231"/>
      <c r="G19" s="232"/>
      <c r="H19" s="131"/>
      <c r="I19" s="131"/>
      <c r="J19" s="129"/>
    </row>
    <row r="20" spans="2:19" x14ac:dyDescent="0.25">
      <c r="B20" s="130"/>
      <c r="C20" s="130"/>
      <c r="D20" s="128"/>
      <c r="E20" s="230"/>
      <c r="F20" s="231"/>
      <c r="G20" s="232"/>
      <c r="H20" s="131"/>
      <c r="I20" s="131"/>
      <c r="J20" s="129"/>
    </row>
    <row r="21" spans="2:19" x14ac:dyDescent="0.25">
      <c r="B21" s="130"/>
      <c r="C21" s="130"/>
      <c r="D21" s="127"/>
      <c r="E21" s="230"/>
      <c r="F21" s="231"/>
      <c r="G21" s="232"/>
      <c r="H21" s="131"/>
      <c r="I21" s="131"/>
      <c r="J21" s="129"/>
    </row>
    <row r="22" spans="2:19" x14ac:dyDescent="0.25">
      <c r="B22" s="128"/>
      <c r="C22" s="128"/>
      <c r="D22" s="128"/>
      <c r="E22" s="230"/>
      <c r="F22" s="231"/>
      <c r="G22" s="232"/>
      <c r="H22" s="131"/>
      <c r="I22" s="131"/>
      <c r="J22" s="129"/>
    </row>
    <row r="23" spans="2:19" x14ac:dyDescent="0.25">
      <c r="B23" s="130"/>
      <c r="C23" s="130"/>
      <c r="D23" s="128"/>
      <c r="E23" s="230"/>
      <c r="F23" s="231"/>
      <c r="G23" s="232"/>
      <c r="H23" s="131"/>
      <c r="I23" s="131"/>
      <c r="J23" s="129"/>
    </row>
    <row r="24" spans="2:19" x14ac:dyDescent="0.25">
      <c r="B24" s="130"/>
      <c r="C24" s="130"/>
      <c r="D24" s="127"/>
      <c r="E24" s="230"/>
      <c r="F24" s="231"/>
      <c r="G24" s="232"/>
      <c r="H24" s="131"/>
      <c r="I24" s="131"/>
      <c r="J24" s="129"/>
    </row>
  </sheetData>
  <mergeCells count="32">
    <mergeCell ref="M2:P2"/>
    <mergeCell ref="M3:N3"/>
    <mergeCell ref="O3:P3"/>
    <mergeCell ref="M1:S1"/>
    <mergeCell ref="J2:J3"/>
    <mergeCell ref="B1:J1"/>
    <mergeCell ref="B2:C2"/>
    <mergeCell ref="D2:D3"/>
    <mergeCell ref="E2:G3"/>
    <mergeCell ref="E7:G7"/>
    <mergeCell ref="E8:G8"/>
    <mergeCell ref="H2:H3"/>
    <mergeCell ref="I2:I3"/>
    <mergeCell ref="E5:G5"/>
    <mergeCell ref="E4:G4"/>
    <mergeCell ref="E6:G6"/>
    <mergeCell ref="E14:G14"/>
    <mergeCell ref="E9:G9"/>
    <mergeCell ref="E10:G10"/>
    <mergeCell ref="E11:G11"/>
    <mergeCell ref="E12:G12"/>
    <mergeCell ref="E13:G13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F7E1D-5E86-4319-B55F-23729E6E60B7}">
  <sheetPr>
    <tabColor rgb="FF00B0F0"/>
  </sheetPr>
  <dimension ref="B2:AT177"/>
  <sheetViews>
    <sheetView workbookViewId="0"/>
  </sheetViews>
  <sheetFormatPr baseColWidth="10" defaultColWidth="11.42578125" defaultRowHeight="15" x14ac:dyDescent="0.25"/>
  <cols>
    <col min="1" max="1" width="11.42578125" customWidth="1"/>
    <col min="2" max="2" width="45.5703125" customWidth="1"/>
    <col min="3" max="3" width="6.140625" customWidth="1"/>
    <col min="4" max="4" width="7.42578125" customWidth="1"/>
    <col min="5" max="5" width="7.28515625" customWidth="1"/>
    <col min="6" max="6" width="6.5703125" customWidth="1"/>
    <col min="7" max="8" width="7" customWidth="1"/>
    <col min="9" max="10" width="6.42578125" customWidth="1"/>
    <col min="11" max="11" width="6.7109375" customWidth="1"/>
    <col min="12" max="12" width="11.42578125" customWidth="1"/>
    <col min="13" max="13" width="16.42578125" customWidth="1"/>
    <col min="14" max="14" width="12.7109375" customWidth="1"/>
    <col min="15" max="15" width="13.42578125" customWidth="1"/>
    <col min="16" max="16" width="20" customWidth="1"/>
    <col min="17" max="25" width="11.42578125" customWidth="1"/>
  </cols>
  <sheetData>
    <row r="2" spans="2:32" x14ac:dyDescent="0.25">
      <c r="B2" s="17"/>
      <c r="C2" s="65"/>
      <c r="D2" s="65"/>
      <c r="E2" s="65"/>
      <c r="F2" s="65"/>
      <c r="G2" s="65"/>
      <c r="H2" s="65"/>
      <c r="I2" s="65"/>
      <c r="J2" s="65"/>
      <c r="K2" s="65"/>
    </row>
    <row r="3" spans="2:32" ht="15.75" thickBot="1" x14ac:dyDescent="0.3">
      <c r="B3" s="68" t="s">
        <v>258</v>
      </c>
      <c r="M3" s="222" t="s">
        <v>225</v>
      </c>
      <c r="N3" s="224" t="s">
        <v>226</v>
      </c>
      <c r="O3" s="224"/>
      <c r="P3" s="224"/>
    </row>
    <row r="4" spans="2:32" ht="15.75" thickBot="1" x14ac:dyDescent="0.3">
      <c r="B4" s="76" t="s">
        <v>8</v>
      </c>
      <c r="C4" s="77">
        <v>2015</v>
      </c>
      <c r="D4" s="77">
        <v>2016</v>
      </c>
      <c r="E4" s="77">
        <v>2017</v>
      </c>
      <c r="F4" s="77">
        <v>2018</v>
      </c>
      <c r="G4" s="77">
        <v>2019</v>
      </c>
      <c r="H4" s="77">
        <v>2020</v>
      </c>
      <c r="I4" s="77">
        <v>2021</v>
      </c>
      <c r="J4" s="77">
        <v>2022</v>
      </c>
      <c r="K4" s="77">
        <v>2023</v>
      </c>
      <c r="M4" s="223"/>
      <c r="N4" s="25" t="s">
        <v>195</v>
      </c>
      <c r="O4" s="25" t="s">
        <v>227</v>
      </c>
      <c r="P4" s="25" t="s">
        <v>228</v>
      </c>
    </row>
    <row r="5" spans="2:32" x14ac:dyDescent="0.25">
      <c r="B5" s="39" t="s">
        <v>259</v>
      </c>
      <c r="D5" s="65">
        <f>Lønn!P6</f>
        <v>1.0191819464033851</v>
      </c>
      <c r="E5" s="65">
        <f>Lønn!Q6</f>
        <v>1.0254636036534734</v>
      </c>
      <c r="F5" s="65">
        <f>Lønn!R6</f>
        <v>1.0207827260458837</v>
      </c>
      <c r="G5" s="65">
        <f>Lønn!S6</f>
        <v>1.0325224748810156</v>
      </c>
      <c r="H5" s="65">
        <f>Lønn!T6</f>
        <v>1.0245838668373879</v>
      </c>
      <c r="I5" s="65">
        <f>Lønn!U6</f>
        <v>1.0312421894526369</v>
      </c>
      <c r="J5" s="65">
        <f>Lønn!V6</f>
        <v>1.0436257876878332</v>
      </c>
      <c r="K5" s="65">
        <f>Lønn!W6</f>
        <v>1.0527171388759871</v>
      </c>
      <c r="M5" s="23" t="s">
        <v>229</v>
      </c>
      <c r="N5" s="20">
        <v>0.45387866241007224</v>
      </c>
      <c r="O5" s="20">
        <v>0.46126397737134461</v>
      </c>
      <c r="P5" s="20">
        <v>0.44600000000000001</v>
      </c>
    </row>
    <row r="6" spans="2:32" ht="30" x14ac:dyDescent="0.25">
      <c r="B6" s="34" t="s">
        <v>260</v>
      </c>
      <c r="D6" s="65">
        <v>1.0162093567209058</v>
      </c>
      <c r="E6" s="65">
        <v>1.0221349559753066</v>
      </c>
      <c r="F6" s="65">
        <v>1.0245189826450811</v>
      </c>
      <c r="G6" s="65">
        <v>1.0129418725046397</v>
      </c>
      <c r="H6" s="65">
        <v>1.0161983866427788</v>
      </c>
      <c r="I6" s="65">
        <v>1.0086693563435991</v>
      </c>
      <c r="J6" s="65">
        <f>'Delindeks for kapitalkostnader'!J11</f>
        <v>1.034336164232466</v>
      </c>
      <c r="K6" s="65">
        <f>'Delindeks for kapitalkostnader'!K11</f>
        <v>1.0715818865824627</v>
      </c>
      <c r="M6" s="23" t="s">
        <v>231</v>
      </c>
      <c r="N6" s="30">
        <v>0.12620249225694199</v>
      </c>
      <c r="O6" s="20">
        <v>0.11928216926771286</v>
      </c>
      <c r="P6" s="20">
        <v>0.18094885324806742</v>
      </c>
    </row>
    <row r="7" spans="2:32" ht="30" x14ac:dyDescent="0.25">
      <c r="B7" s="39" t="s">
        <v>261</v>
      </c>
      <c r="D7" s="65">
        <v>0.95366666666666688</v>
      </c>
      <c r="E7" s="65">
        <v>1.0878189444250261</v>
      </c>
      <c r="F7" s="65">
        <v>1.1076391678046429</v>
      </c>
      <c r="G7" s="65">
        <v>1.0025382551309012</v>
      </c>
      <c r="H7" s="65">
        <v>0.93330439814814847</v>
      </c>
      <c r="I7" s="65">
        <v>1.1230041853976125</v>
      </c>
      <c r="J7" s="65">
        <v>1.394575194975499</v>
      </c>
      <c r="K7" s="65">
        <f>'Drivstoff_bensin&amp;diesel'!T8</f>
        <v>0.60457289913886969</v>
      </c>
      <c r="M7" s="23" t="s">
        <v>232</v>
      </c>
      <c r="N7" s="20">
        <v>7.3322601645143093E-2</v>
      </c>
      <c r="O7" s="20">
        <v>7.0459514648664665E-2</v>
      </c>
      <c r="P7" s="20">
        <v>2.5700421248866404E-2</v>
      </c>
    </row>
    <row r="8" spans="2:32" ht="45" x14ac:dyDescent="0.25">
      <c r="B8" s="39" t="s">
        <v>262</v>
      </c>
      <c r="D8" s="65">
        <v>0.97099758313192741</v>
      </c>
      <c r="E8" s="65">
        <v>1.0636855205561757</v>
      </c>
      <c r="F8" s="65">
        <v>1.0622932300492212</v>
      </c>
      <c r="G8" s="65">
        <v>1.0072161033042157</v>
      </c>
      <c r="H8" s="65">
        <v>0.93597285067873315</v>
      </c>
      <c r="I8" s="65">
        <v>1.1253726532914348</v>
      </c>
      <c r="J8" s="65">
        <v>1.2941934560034369</v>
      </c>
      <c r="K8" s="65">
        <f>'Drivstoff_bensin&amp;diesel'!T9</f>
        <v>0.70321269790178997</v>
      </c>
      <c r="M8" s="23" t="s">
        <v>233</v>
      </c>
      <c r="N8" s="20">
        <v>8.4782372051988825E-2</v>
      </c>
      <c r="O8" s="20">
        <v>6.4885941678211961E-2</v>
      </c>
      <c r="P8" s="20">
        <v>6.6639891124299092E-2</v>
      </c>
    </row>
    <row r="9" spans="2:32" ht="30" x14ac:dyDescent="0.25">
      <c r="B9" s="39" t="s">
        <v>263</v>
      </c>
      <c r="D9" s="65">
        <v>1.2221666666666668</v>
      </c>
      <c r="E9" s="65">
        <v>1.0932769671348699</v>
      </c>
      <c r="F9" s="65">
        <v>1.2561431957091178</v>
      </c>
      <c r="G9" s="65">
        <v>1.0063551958691226</v>
      </c>
      <c r="H9" s="65">
        <v>0.70634959790813556</v>
      </c>
      <c r="I9" s="65">
        <v>1.7083187818677101</v>
      </c>
      <c r="J9" s="65">
        <v>1.190326273611906</v>
      </c>
      <c r="K9" s="65">
        <f>Drivstof_El!Q9</f>
        <v>0.42968620703653165</v>
      </c>
      <c r="M9" s="23" t="s">
        <v>234</v>
      </c>
      <c r="N9" s="20">
        <v>7.0227097168448993E-2</v>
      </c>
      <c r="O9" s="20">
        <v>6.8034634409598407E-2</v>
      </c>
      <c r="P9" s="20">
        <v>4.7933128775165978E-2</v>
      </c>
    </row>
    <row r="10" spans="2:32" ht="30.75" thickBot="1" x14ac:dyDescent="0.3">
      <c r="B10" s="39" t="s">
        <v>264</v>
      </c>
      <c r="D10" s="65">
        <v>1.0320833333333332</v>
      </c>
      <c r="E10" s="65">
        <v>1.01945902301171</v>
      </c>
      <c r="F10" s="65">
        <v>1.0209884365594804</v>
      </c>
      <c r="G10" s="65">
        <v>1.0266852843068803</v>
      </c>
      <c r="H10" s="65">
        <v>1.0311295806573482</v>
      </c>
      <c r="I10" s="65">
        <v>1.0307759947241153</v>
      </c>
      <c r="J10" s="65">
        <v>1.0484822634534725</v>
      </c>
      <c r="K10" s="65">
        <f>'Reparasjon og vedlikehold'!Q6</f>
        <v>1.0611703912489094</v>
      </c>
      <c r="M10" s="24" t="s">
        <v>236</v>
      </c>
      <c r="N10" s="21">
        <v>0.19158677446740552</v>
      </c>
      <c r="O10" s="21">
        <v>0.21607376262446745</v>
      </c>
      <c r="P10" s="21">
        <v>0.23277770560360106</v>
      </c>
    </row>
    <row r="11" spans="2:32" ht="15.75" thickBot="1" x14ac:dyDescent="0.3">
      <c r="B11" s="39" t="s">
        <v>265</v>
      </c>
      <c r="D11" s="65">
        <v>1.0022499999999999</v>
      </c>
      <c r="E11" s="65">
        <v>1.0127213769019707</v>
      </c>
      <c r="F11" s="65">
        <v>1.0211822660098524</v>
      </c>
      <c r="G11" s="65">
        <v>1.0226724553786781</v>
      </c>
      <c r="H11" s="65">
        <v>1.0410377358490568</v>
      </c>
      <c r="I11" s="65">
        <v>1.0613955595831448</v>
      </c>
      <c r="J11" s="65">
        <v>1.052508004268943</v>
      </c>
      <c r="K11" s="65">
        <f>Forsikring!Q6</f>
        <v>0.66473700706107908</v>
      </c>
      <c r="M11" s="22"/>
      <c r="N11" s="21">
        <v>1</v>
      </c>
      <c r="O11" s="21">
        <v>1</v>
      </c>
      <c r="P11" s="21">
        <v>1</v>
      </c>
    </row>
    <row r="12" spans="2:32" ht="15.75" thickBot="1" x14ac:dyDescent="0.3">
      <c r="B12" s="39" t="s">
        <v>266</v>
      </c>
      <c r="C12" s="38"/>
      <c r="D12" s="70">
        <v>1.0355000000000001</v>
      </c>
      <c r="E12" s="70">
        <v>1.0187510059552547</v>
      </c>
      <c r="F12" s="70">
        <v>1.0276483134528795</v>
      </c>
      <c r="G12" s="70">
        <v>1.0216773003305404</v>
      </c>
      <c r="H12" s="70">
        <v>1.0128658490707998</v>
      </c>
      <c r="I12" s="70">
        <v>1.0348388055266675</v>
      </c>
      <c r="J12" s="70">
        <v>1.0576412317852275</v>
      </c>
      <c r="K12" s="70">
        <f>Administrasjon!P6</f>
        <v>0.76483581573848969</v>
      </c>
    </row>
    <row r="13" spans="2:32" ht="26.25" customHeight="1" thickTop="1" thickBot="1" x14ac:dyDescent="0.3">
      <c r="B13" s="64" t="s">
        <v>267</v>
      </c>
      <c r="D13" s="65">
        <f>(D5*$N$5)+(D6*$N$6)+(D7*$N$7)+(D10*$N$8)+(D11*$N$9)+(D12*$N$10)</f>
        <v>1.0170340994147158</v>
      </c>
      <c r="E13" s="65">
        <f t="shared" ref="E13:K13" si="0">(E5*$N$5)+(E6*$N$6)+(E7*$N$7)+(E10*$N$8)+(E11*$N$9)+(E12*$N$10)</f>
        <v>1.0269255987049783</v>
      </c>
      <c r="F13" s="65">
        <f t="shared" si="0"/>
        <v>1.0289836461231081</v>
      </c>
      <c r="G13" s="65">
        <f>(G5*$N$5)+(G6*$N$6)+(G7*$N$7)+(G10*$N$8)+(G11*$N$9)+(G12*$N$10)</f>
        <v>1.0245884119104893</v>
      </c>
      <c r="H13" s="65">
        <f t="shared" si="0"/>
        <v>1.0162982015922331</v>
      </c>
      <c r="I13" s="65">
        <f t="shared" si="0"/>
        <v>1.037888792563624</v>
      </c>
      <c r="J13" s="65">
        <f t="shared" si="0"/>
        <v>1.0719066271932753</v>
      </c>
      <c r="K13" s="65">
        <f t="shared" si="0"/>
        <v>0.94055452972454856</v>
      </c>
      <c r="M13" s="60" t="s">
        <v>220</v>
      </c>
      <c r="N13" s="61" t="s">
        <v>268</v>
      </c>
      <c r="O13" s="61" t="s">
        <v>269</v>
      </c>
      <c r="P13" s="61" t="s">
        <v>270</v>
      </c>
      <c r="Q13" s="61" t="s">
        <v>271</v>
      </c>
      <c r="R13" s="62" t="s">
        <v>272</v>
      </c>
      <c r="Z13" s="65"/>
      <c r="AA13" s="65"/>
      <c r="AB13" s="65"/>
      <c r="AC13" s="65"/>
      <c r="AD13" s="65"/>
      <c r="AE13" s="65"/>
      <c r="AF13" s="65"/>
    </row>
    <row r="14" spans="2:32" x14ac:dyDescent="0.25">
      <c r="B14" s="39" t="s">
        <v>273</v>
      </c>
      <c r="D14" s="65">
        <f t="shared" ref="D14:K14" si="1">(D5*$O$5)+(D6*$O$6)+(D8*$O$7)+(D10*$O$8)+(D11*$O$9)+(D12*$O$10)</f>
        <v>1.0186433857037902</v>
      </c>
      <c r="E14" s="65">
        <f t="shared" si="1"/>
        <v>1.0250527112020349</v>
      </c>
      <c r="F14" s="65">
        <f t="shared" si="1"/>
        <v>1.0256772083822985</v>
      </c>
      <c r="G14" s="65">
        <f t="shared" si="1"/>
        <v>1.0250115317408055</v>
      </c>
      <c r="H14" s="65">
        <f t="shared" si="1"/>
        <v>1.0163523409570292</v>
      </c>
      <c r="I14" s="65">
        <f t="shared" si="1"/>
        <v>1.0379803981455205</v>
      </c>
      <c r="J14" s="65">
        <f t="shared" si="1"/>
        <v>1.0641203626486722</v>
      </c>
      <c r="K14" s="65">
        <f t="shared" si="1"/>
        <v>0.94229026376112512</v>
      </c>
      <c r="M14" t="s">
        <v>195</v>
      </c>
      <c r="N14" s="27">
        <v>0.74532871972318337</v>
      </c>
      <c r="O14" s="51">
        <v>0.42</v>
      </c>
      <c r="P14" s="53">
        <v>0.33700000000000002</v>
      </c>
      <c r="Q14" s="52">
        <v>0.14154</v>
      </c>
      <c r="R14" s="58">
        <v>0.41672309730605034</v>
      </c>
      <c r="S14" s="156"/>
      <c r="Z14" s="65"/>
      <c r="AA14" s="65"/>
      <c r="AB14" s="65"/>
      <c r="AC14" s="65"/>
      <c r="AD14" s="65"/>
      <c r="AE14" s="65"/>
      <c r="AF14" s="65"/>
    </row>
    <row r="15" spans="2:32" ht="15.75" thickBot="1" x14ac:dyDescent="0.3">
      <c r="B15" s="41" t="s">
        <v>274</v>
      </c>
      <c r="C15" s="22"/>
      <c r="D15" s="46">
        <f t="shared" ref="D15:K15" si="2">(D5*$P$5)+(D6*$P$6)+(D9*$P$7)+(D10*$P$8)+(D11*$P$9)+(D12*$P$10)</f>
        <v>1.0277074774561461</v>
      </c>
      <c r="E15" s="46">
        <f t="shared" si="2"/>
        <v>1.0240306581942089</v>
      </c>
      <c r="F15" s="46">
        <f t="shared" si="2"/>
        <v>1.0291386760196195</v>
      </c>
      <c r="G15" s="46">
        <f t="shared" si="2"/>
        <v>1.0249212303952557</v>
      </c>
      <c r="H15" s="46">
        <f t="shared" si="2"/>
        <v>1.0133849668334824</v>
      </c>
      <c r="I15" s="46">
        <f t="shared" si="2"/>
        <v>1.0468103050749802</v>
      </c>
      <c r="J15" s="46">
        <f t="shared" si="2"/>
        <v>1.0497269756296084</v>
      </c>
      <c r="K15" s="46">
        <f t="shared" si="2"/>
        <v>0.95507240425215234</v>
      </c>
      <c r="M15" t="s">
        <v>224</v>
      </c>
      <c r="N15" s="27">
        <v>0.22237600922722031</v>
      </c>
      <c r="O15" s="51">
        <v>0.37</v>
      </c>
      <c r="P15" s="53">
        <v>0.36799999999999999</v>
      </c>
      <c r="Q15" s="52">
        <v>0.13616</v>
      </c>
      <c r="R15" s="58">
        <v>0.4008832621816576</v>
      </c>
      <c r="S15" s="156"/>
      <c r="Z15" s="65"/>
      <c r="AA15" s="65"/>
      <c r="AB15" s="65"/>
      <c r="AC15" s="65"/>
      <c r="AD15" s="65"/>
      <c r="AE15" s="65"/>
      <c r="AF15" s="65"/>
    </row>
    <row r="16" spans="2:32" ht="15.75" thickBot="1" x14ac:dyDescent="0.3">
      <c r="B16" s="4"/>
      <c r="M16" s="22" t="s">
        <v>228</v>
      </c>
      <c r="N16" s="28">
        <v>3.2295271049596307E-2</v>
      </c>
      <c r="O16" s="54">
        <v>0.21</v>
      </c>
      <c r="P16" s="57">
        <v>0.29499999999999998</v>
      </c>
      <c r="Q16" s="56">
        <v>6.1949999999999991E-2</v>
      </c>
      <c r="R16" s="59">
        <v>0.18239364051229204</v>
      </c>
      <c r="S16" s="156"/>
      <c r="Z16" s="65"/>
      <c r="AA16" s="65"/>
      <c r="AB16" s="65"/>
      <c r="AC16" s="65"/>
      <c r="AD16" s="65"/>
      <c r="AE16" s="65"/>
      <c r="AF16" s="65"/>
    </row>
    <row r="17" spans="2:32" ht="15.75" thickBot="1" x14ac:dyDescent="0.3">
      <c r="B17" s="4"/>
      <c r="M17" s="22" t="s">
        <v>230</v>
      </c>
      <c r="N17" s="28">
        <v>1</v>
      </c>
      <c r="O17" s="54">
        <v>1</v>
      </c>
      <c r="P17" s="55">
        <v>1</v>
      </c>
      <c r="Q17" s="56">
        <v>0.33965000000000001</v>
      </c>
      <c r="R17" s="28">
        <v>0.99999999999999989</v>
      </c>
      <c r="Z17" s="65"/>
      <c r="AA17" s="65"/>
      <c r="AB17" s="65"/>
      <c r="AC17" s="65"/>
      <c r="AD17" s="65"/>
      <c r="AE17" s="65"/>
      <c r="AF17" s="65"/>
    </row>
    <row r="18" spans="2:32" x14ac:dyDescent="0.25">
      <c r="B18" s="4"/>
      <c r="N18" s="27"/>
      <c r="O18" s="51"/>
      <c r="P18" s="78"/>
      <c r="Q18" s="52"/>
      <c r="R18" s="27"/>
      <c r="Z18" s="65"/>
      <c r="AA18" s="65"/>
      <c r="AB18" s="65"/>
      <c r="AC18" s="65"/>
      <c r="AD18" s="65"/>
      <c r="AE18" s="65"/>
      <c r="AF18" s="65"/>
    </row>
    <row r="19" spans="2:32" ht="27" thickBot="1" x14ac:dyDescent="0.45">
      <c r="B19" s="246" t="s">
        <v>179</v>
      </c>
      <c r="C19" s="246"/>
      <c r="D19" s="246"/>
      <c r="E19" s="246"/>
      <c r="F19" s="246"/>
      <c r="G19" s="246"/>
      <c r="H19" s="246"/>
      <c r="I19" s="246"/>
      <c r="J19" s="246"/>
      <c r="K19" s="246"/>
      <c r="M19" s="247" t="s">
        <v>275</v>
      </c>
      <c r="N19" s="247"/>
      <c r="O19" s="247"/>
      <c r="P19" s="247"/>
      <c r="Q19" s="247"/>
      <c r="R19" s="247"/>
      <c r="S19" s="247"/>
      <c r="T19" s="247"/>
      <c r="U19" s="247"/>
      <c r="V19" s="247"/>
      <c r="W19" s="247"/>
      <c r="Z19" s="65"/>
      <c r="AA19" s="65"/>
      <c r="AB19" s="65"/>
      <c r="AC19" s="65"/>
      <c r="AD19" s="65"/>
      <c r="AE19" s="65"/>
      <c r="AF19" s="65"/>
    </row>
    <row r="20" spans="2:32" ht="35.25" customHeight="1" thickTop="1" thickBot="1" x14ac:dyDescent="0.3">
      <c r="B20" s="74" t="s">
        <v>276</v>
      </c>
      <c r="C20" s="75">
        <v>2015</v>
      </c>
      <c r="D20" s="75">
        <v>2016</v>
      </c>
      <c r="E20" s="75">
        <v>2017</v>
      </c>
      <c r="F20" s="75">
        <v>2018</v>
      </c>
      <c r="G20" s="75">
        <v>2019</v>
      </c>
      <c r="H20" s="75">
        <v>2020</v>
      </c>
      <c r="I20" s="75">
        <v>2021</v>
      </c>
      <c r="J20" s="164">
        <v>2022</v>
      </c>
      <c r="K20" s="164">
        <v>2023</v>
      </c>
      <c r="M20" s="74" t="s">
        <v>276</v>
      </c>
      <c r="N20" s="75">
        <v>2015</v>
      </c>
      <c r="O20" s="75">
        <v>2016</v>
      </c>
      <c r="P20" s="75">
        <v>2017</v>
      </c>
      <c r="Q20" s="75">
        <v>2018</v>
      </c>
      <c r="R20" s="75">
        <v>2019</v>
      </c>
      <c r="S20" s="75">
        <v>2020</v>
      </c>
      <c r="T20" s="75">
        <v>2021</v>
      </c>
      <c r="U20" s="75">
        <v>2022</v>
      </c>
      <c r="V20" s="75">
        <v>2023</v>
      </c>
      <c r="W20" s="75">
        <v>2024</v>
      </c>
      <c r="Z20" s="65"/>
      <c r="AA20" s="65"/>
      <c r="AB20" s="65"/>
      <c r="AC20" s="65"/>
      <c r="AD20" s="65"/>
      <c r="AE20" s="65"/>
      <c r="AF20" s="65"/>
    </row>
    <row r="21" spans="2:32" x14ac:dyDescent="0.25">
      <c r="B21" s="42" t="s">
        <v>277</v>
      </c>
      <c r="C21" s="3">
        <v>100</v>
      </c>
      <c r="D21" s="3">
        <f>D5*C21</f>
        <v>101.91819464033851</v>
      </c>
      <c r="E21" s="3">
        <f t="shared" ref="E21:K23" si="3">E5*D21</f>
        <v>104.51339915373765</v>
      </c>
      <c r="F21" s="3">
        <f t="shared" si="3"/>
        <v>106.68547249647388</v>
      </c>
      <c r="G21" s="3">
        <f>G5*F21</f>
        <v>110.15514809590972</v>
      </c>
      <c r="H21" s="3">
        <f t="shared" si="3"/>
        <v>112.86318758815231</v>
      </c>
      <c r="I21" s="3">
        <f>I5*H21</f>
        <v>116.38928067700986</v>
      </c>
      <c r="J21" s="3">
        <f t="shared" si="3"/>
        <v>121.46685472496472</v>
      </c>
      <c r="K21" s="3">
        <f t="shared" si="3"/>
        <v>127.87023977433003</v>
      </c>
      <c r="M21" s="42" t="s">
        <v>277</v>
      </c>
      <c r="N21" s="3">
        <f>(C21/$J$21)*100</f>
        <v>82.326985601486314</v>
      </c>
      <c r="O21" s="3">
        <f t="shared" ref="O21:S21" si="4">(D21/$J$21)*100</f>
        <v>83.906177426846284</v>
      </c>
      <c r="P21" s="3">
        <f t="shared" si="4"/>
        <v>86.042731072921512</v>
      </c>
      <c r="Q21" s="3">
        <f t="shared" si="4"/>
        <v>87.830933581049692</v>
      </c>
      <c r="R21" s="3">
        <f t="shared" si="4"/>
        <v>90.687412912215521</v>
      </c>
      <c r="S21" s="3">
        <f t="shared" si="4"/>
        <v>92.916860195076652</v>
      </c>
      <c r="T21" s="3">
        <f>(I21/$J$21)*100</f>
        <v>95.819786344635403</v>
      </c>
      <c r="U21" s="3">
        <f>(J21/$J$21)*100</f>
        <v>100</v>
      </c>
      <c r="V21" s="3">
        <f>(K21/$J$21)*100</f>
        <v>105.27171388759871</v>
      </c>
      <c r="Z21" s="65"/>
      <c r="AA21" s="65"/>
      <c r="AB21" s="65"/>
      <c r="AC21" s="65"/>
      <c r="AD21" s="65"/>
      <c r="AE21" s="65"/>
      <c r="AF21" s="65"/>
    </row>
    <row r="22" spans="2:32" x14ac:dyDescent="0.25">
      <c r="B22" s="39" t="s">
        <v>278</v>
      </c>
      <c r="C22" s="3">
        <v>100</v>
      </c>
      <c r="D22" s="3">
        <f>D6*C22</f>
        <v>101.62093567209058</v>
      </c>
      <c r="E22" s="3">
        <f t="shared" si="3"/>
        <v>103.87031060936177</v>
      </c>
      <c r="F22" s="3">
        <f t="shared" si="3"/>
        <v>106.41710495253189</v>
      </c>
      <c r="G22" s="3">
        <f t="shared" si="3"/>
        <v>107.79434155714043</v>
      </c>
      <c r="H22" s="3">
        <f t="shared" si="3"/>
        <v>109.54043597958675</v>
      </c>
      <c r="I22" s="3">
        <f t="shared" si="3"/>
        <v>110.49008105312699</v>
      </c>
      <c r="J22" s="3">
        <f t="shared" si="3"/>
        <v>114.28388662222564</v>
      </c>
      <c r="K22" s="3">
        <f t="shared" si="3"/>
        <v>122.46454283262082</v>
      </c>
      <c r="M22" s="39" t="s">
        <v>278</v>
      </c>
      <c r="N22" s="3">
        <f t="shared" ref="N22:V22" si="5">(C22/$J$22)*100</f>
        <v>87.501399327236612</v>
      </c>
      <c r="O22" s="3">
        <f t="shared" si="5"/>
        <v>88.919740722510227</v>
      </c>
      <c r="P22" s="3">
        <f t="shared" si="5"/>
        <v>90.887975268738657</v>
      </c>
      <c r="Q22" s="3">
        <f t="shared" si="5"/>
        <v>93.116455956999417</v>
      </c>
      <c r="R22" s="3">
        <f t="shared" si="5"/>
        <v>94.321557258078812</v>
      </c>
      <c r="S22" s="3">
        <f t="shared" si="5"/>
        <v>95.849414311294169</v>
      </c>
      <c r="T22" s="3">
        <f t="shared" si="5"/>
        <v>96.68036703928405</v>
      </c>
      <c r="U22" s="3">
        <f t="shared" si="5"/>
        <v>100</v>
      </c>
      <c r="V22" s="3">
        <f t="shared" si="5"/>
        <v>107.15818865824627</v>
      </c>
      <c r="Z22" s="65"/>
      <c r="AA22" s="65"/>
      <c r="AB22" s="65"/>
      <c r="AC22" s="65"/>
      <c r="AD22" s="65"/>
      <c r="AE22" s="65"/>
      <c r="AF22" s="65"/>
    </row>
    <row r="23" spans="2:32" x14ac:dyDescent="0.25">
      <c r="B23" s="39" t="s">
        <v>279</v>
      </c>
      <c r="C23" s="3">
        <v>100</v>
      </c>
      <c r="D23" s="3">
        <f>D7*C23</f>
        <v>95.366666666666688</v>
      </c>
      <c r="E23" s="3">
        <f t="shared" si="3"/>
        <v>103.74166666666669</v>
      </c>
      <c r="F23" s="3">
        <f t="shared" si="3"/>
        <v>114.90833333333335</v>
      </c>
      <c r="G23" s="3">
        <f t="shared" si="3"/>
        <v>115.19999999999999</v>
      </c>
      <c r="H23" s="3">
        <f t="shared" si="3"/>
        <v>107.51666666666669</v>
      </c>
      <c r="I23" s="3">
        <f t="shared" si="3"/>
        <v>120.74166666666666</v>
      </c>
      <c r="J23" s="3">
        <f t="shared" si="3"/>
        <v>168.38333333333335</v>
      </c>
      <c r="K23" s="3">
        <f t="shared" si="3"/>
        <v>101.80000000000003</v>
      </c>
      <c r="M23" s="39" t="s">
        <v>279</v>
      </c>
      <c r="N23" s="3">
        <f t="shared" ref="N23:V23" si="6">(C23/$J$23)*100</f>
        <v>59.388300504800554</v>
      </c>
      <c r="O23" s="3">
        <f t="shared" si="6"/>
        <v>56.636642581411465</v>
      </c>
      <c r="P23" s="3">
        <f t="shared" si="6"/>
        <v>61.610412748688518</v>
      </c>
      <c r="Q23" s="3">
        <f t="shared" si="6"/>
        <v>68.242106305057902</v>
      </c>
      <c r="R23" s="3">
        <f t="shared" si="6"/>
        <v>68.415322181530229</v>
      </c>
      <c r="S23" s="3">
        <f t="shared" si="6"/>
        <v>63.852321092744738</v>
      </c>
      <c r="T23" s="3">
        <f t="shared" si="6"/>
        <v>71.706423834504591</v>
      </c>
      <c r="U23" s="3">
        <f t="shared" si="6"/>
        <v>100</v>
      </c>
      <c r="V23" s="3">
        <f t="shared" si="6"/>
        <v>60.457289913886967</v>
      </c>
      <c r="Z23" s="65"/>
      <c r="AA23" s="65"/>
      <c r="AB23" s="65"/>
      <c r="AC23" s="65"/>
      <c r="AD23" s="65"/>
      <c r="AE23" s="65"/>
      <c r="AF23" s="65"/>
    </row>
    <row r="24" spans="2:32" ht="45" x14ac:dyDescent="0.25">
      <c r="B24" s="37" t="s">
        <v>280</v>
      </c>
      <c r="C24" s="3">
        <v>100</v>
      </c>
      <c r="D24" s="3">
        <f t="shared" ref="D24:K27" si="7">D10*C24</f>
        <v>103.20833333333333</v>
      </c>
      <c r="E24" s="3">
        <f t="shared" si="7"/>
        <v>105.2166666666669</v>
      </c>
      <c r="F24" s="3">
        <f t="shared" si="7"/>
        <v>107.42500000000022</v>
      </c>
      <c r="G24" s="3">
        <f t="shared" si="7"/>
        <v>110.29166666666686</v>
      </c>
      <c r="H24" s="3">
        <f t="shared" si="7"/>
        <v>113.72500000000022</v>
      </c>
      <c r="I24" s="3">
        <f t="shared" si="7"/>
        <v>117.22500000000024</v>
      </c>
      <c r="J24" s="3">
        <f t="shared" si="7"/>
        <v>122.90833333333356</v>
      </c>
      <c r="K24" s="3">
        <f t="shared" si="7"/>
        <v>130.42668417108496</v>
      </c>
      <c r="M24" s="37" t="s">
        <v>280</v>
      </c>
      <c r="N24" s="3">
        <f t="shared" ref="N24:V24" si="8">(C24/$J$24)*100</f>
        <v>81.361448233778404</v>
      </c>
      <c r="O24" s="3">
        <f t="shared" si="8"/>
        <v>83.971794697945469</v>
      </c>
      <c r="P24" s="3">
        <f t="shared" si="8"/>
        <v>85.60580378330738</v>
      </c>
      <c r="Q24" s="3">
        <f t="shared" si="8"/>
        <v>87.402535765136648</v>
      </c>
      <c r="R24" s="3">
        <f t="shared" si="8"/>
        <v>89.734897281171598</v>
      </c>
      <c r="S24" s="3">
        <f t="shared" si="8"/>
        <v>92.528307003864683</v>
      </c>
      <c r="T24" s="3">
        <f t="shared" si="8"/>
        <v>95.375957692046924</v>
      </c>
      <c r="U24" s="3">
        <f t="shared" si="8"/>
        <v>100</v>
      </c>
      <c r="V24" s="3">
        <f t="shared" si="8"/>
        <v>106.11703912489094</v>
      </c>
      <c r="Z24" s="65"/>
      <c r="AA24" s="65"/>
      <c r="AB24" s="65"/>
      <c r="AC24" s="65"/>
      <c r="AD24" s="65"/>
      <c r="AE24" s="65"/>
      <c r="AF24" s="65"/>
    </row>
    <row r="25" spans="2:32" ht="30" x14ac:dyDescent="0.25">
      <c r="B25" s="37" t="s">
        <v>281</v>
      </c>
      <c r="C25" s="3">
        <v>100</v>
      </c>
      <c r="D25" s="3">
        <f t="shared" si="7"/>
        <v>100.22499999999998</v>
      </c>
      <c r="E25" s="3">
        <f t="shared" si="7"/>
        <v>101.5</v>
      </c>
      <c r="F25" s="3">
        <f t="shared" si="7"/>
        <v>103.65000000000002</v>
      </c>
      <c r="G25" s="3">
        <f t="shared" si="7"/>
        <v>106.00000000000001</v>
      </c>
      <c r="H25" s="3">
        <f t="shared" si="7"/>
        <v>110.35000000000004</v>
      </c>
      <c r="I25" s="3">
        <f t="shared" si="7"/>
        <v>117.12500000000007</v>
      </c>
      <c r="J25" s="3">
        <f t="shared" si="7"/>
        <v>123.27500000000002</v>
      </c>
      <c r="K25" s="3">
        <f t="shared" si="7"/>
        <v>81.945454545454538</v>
      </c>
      <c r="M25" s="37" t="s">
        <v>281</v>
      </c>
      <c r="N25" s="79">
        <f t="shared" ref="N25:V25" si="9">(C25/$J$25)*100</f>
        <v>81.11944838775095</v>
      </c>
      <c r="O25" s="3">
        <f t="shared" si="9"/>
        <v>81.301967146623383</v>
      </c>
      <c r="P25" s="3">
        <f t="shared" si="9"/>
        <v>82.336240113567214</v>
      </c>
      <c r="Q25" s="3">
        <f t="shared" si="9"/>
        <v>84.08030825390388</v>
      </c>
      <c r="R25" s="3">
        <f t="shared" si="9"/>
        <v>85.986615291016022</v>
      </c>
      <c r="S25" s="3">
        <f t="shared" si="9"/>
        <v>89.515311295883208</v>
      </c>
      <c r="T25" s="3">
        <f t="shared" si="9"/>
        <v>95.011153924153362</v>
      </c>
      <c r="U25" s="3">
        <f t="shared" si="9"/>
        <v>100</v>
      </c>
      <c r="V25" s="3">
        <f t="shared" si="9"/>
        <v>66.473700706107905</v>
      </c>
    </row>
    <row r="26" spans="2:32" ht="30" x14ac:dyDescent="0.25">
      <c r="B26" s="37" t="s">
        <v>282</v>
      </c>
      <c r="C26" s="3">
        <v>100</v>
      </c>
      <c r="D26" s="3">
        <f t="shared" si="7"/>
        <v>103.55000000000001</v>
      </c>
      <c r="E26" s="3">
        <f t="shared" si="7"/>
        <v>105.49166666666663</v>
      </c>
      <c r="F26" s="3">
        <f t="shared" si="7"/>
        <v>108.40833333333332</v>
      </c>
      <c r="G26" s="3">
        <f t="shared" si="7"/>
        <v>110.75833333333331</v>
      </c>
      <c r="H26" s="3">
        <f t="shared" si="7"/>
        <v>112.18333333333331</v>
      </c>
      <c r="I26" s="3">
        <f t="shared" si="7"/>
        <v>116.09166666666663</v>
      </c>
      <c r="J26" s="3">
        <f t="shared" si="7"/>
        <v>122.78333333333333</v>
      </c>
      <c r="K26" s="3">
        <f t="shared" si="7"/>
        <v>93.909090909090892</v>
      </c>
      <c r="M26" s="37" t="s">
        <v>282</v>
      </c>
      <c r="N26" s="80">
        <f t="shared" ref="N26:V26" si="10">(C26/$J$26)*100</f>
        <v>81.444278539432602</v>
      </c>
      <c r="O26" s="69">
        <f t="shared" si="10"/>
        <v>84.335550427582476</v>
      </c>
      <c r="P26" s="69">
        <f t="shared" si="10"/>
        <v>85.916926835889754</v>
      </c>
      <c r="Q26" s="69">
        <f t="shared" si="10"/>
        <v>88.29238495995655</v>
      </c>
      <c r="R26" s="69">
        <f t="shared" si="10"/>
        <v>90.206325505633217</v>
      </c>
      <c r="S26" s="69">
        <f t="shared" si="10"/>
        <v>91.366906474820127</v>
      </c>
      <c r="T26" s="69">
        <f t="shared" si="10"/>
        <v>94.550020361069599</v>
      </c>
      <c r="U26" s="69">
        <f t="shared" si="10"/>
        <v>100</v>
      </c>
      <c r="V26" s="69">
        <f t="shared" si="10"/>
        <v>76.483581573848966</v>
      </c>
    </row>
    <row r="27" spans="2:32" ht="30.75" thickBot="1" x14ac:dyDescent="0.3">
      <c r="B27" s="73" t="s">
        <v>283</v>
      </c>
      <c r="C27" s="72">
        <v>100</v>
      </c>
      <c r="D27" s="72">
        <f>D13*C27</f>
        <v>101.70340994147158</v>
      </c>
      <c r="E27" s="72">
        <f t="shared" si="7"/>
        <v>104.44183514448355</v>
      </c>
      <c r="F27" s="72">
        <f t="shared" si="7"/>
        <v>107.46894033475925</v>
      </c>
      <c r="G27" s="72">
        <f t="shared" si="7"/>
        <v>110.11143090729412</v>
      </c>
      <c r="H27" s="72">
        <f t="shared" si="7"/>
        <v>111.90604920583044</v>
      </c>
      <c r="I27" s="72">
        <f t="shared" si="7"/>
        <v>116.14603429080485</v>
      </c>
      <c r="J27" s="72">
        <f t="shared" si="7"/>
        <v>124.49770387853113</v>
      </c>
      <c r="K27" s="72">
        <f t="shared" si="7"/>
        <v>117.09687932325795</v>
      </c>
      <c r="M27" s="73" t="s">
        <v>283</v>
      </c>
      <c r="N27" s="49">
        <f t="shared" ref="N27:V27" si="11">(C27/$J$27)*100</f>
        <v>80.322766512679749</v>
      </c>
      <c r="O27" s="49">
        <f t="shared" si="11"/>
        <v>81.690992502721741</v>
      </c>
      <c r="P27" s="49">
        <f t="shared" si="11"/>
        <v>83.890571384661428</v>
      </c>
      <c r="Q27" s="49">
        <f t="shared" si="11"/>
        <v>86.322026018739777</v>
      </c>
      <c r="R27" s="49">
        <f t="shared" si="11"/>
        <v>88.444547551436543</v>
      </c>
      <c r="S27" s="49">
        <f t="shared" si="11"/>
        <v>89.886034617163702</v>
      </c>
      <c r="T27" s="49">
        <f t="shared" si="11"/>
        <v>93.291707937140131</v>
      </c>
      <c r="U27" s="49">
        <f t="shared" si="11"/>
        <v>100</v>
      </c>
      <c r="V27" s="49">
        <f t="shared" si="11"/>
        <v>94.055452972454859</v>
      </c>
      <c r="W27" s="71"/>
    </row>
    <row r="28" spans="2:32" x14ac:dyDescent="0.25">
      <c r="C28" s="3"/>
      <c r="D28" s="3"/>
      <c r="E28" s="3"/>
      <c r="F28" s="3"/>
      <c r="G28" s="3"/>
      <c r="H28" s="3"/>
      <c r="I28" s="3"/>
      <c r="J28" s="3"/>
      <c r="K28" s="3"/>
      <c r="N28" s="3"/>
      <c r="O28" s="3"/>
      <c r="P28" s="3"/>
      <c r="Q28" s="3"/>
      <c r="R28" s="3"/>
      <c r="S28" s="3"/>
      <c r="T28" s="3"/>
      <c r="U28" s="3"/>
    </row>
    <row r="29" spans="2:32" ht="45.75" thickBot="1" x14ac:dyDescent="0.3">
      <c r="B29" s="74" t="s">
        <v>284</v>
      </c>
      <c r="C29" s="75">
        <v>2015</v>
      </c>
      <c r="D29" s="75">
        <v>2016</v>
      </c>
      <c r="E29" s="75">
        <v>2017</v>
      </c>
      <c r="F29" s="75">
        <v>2018</v>
      </c>
      <c r="G29" s="75">
        <v>2019</v>
      </c>
      <c r="H29" s="75">
        <v>2020</v>
      </c>
      <c r="I29" s="75">
        <v>2021</v>
      </c>
      <c r="J29" s="75">
        <v>2022</v>
      </c>
      <c r="K29" s="164">
        <v>2023</v>
      </c>
      <c r="M29" s="74" t="s">
        <v>284</v>
      </c>
      <c r="N29" s="75">
        <v>2015</v>
      </c>
      <c r="O29" s="75">
        <v>2016</v>
      </c>
      <c r="P29" s="75">
        <v>2017</v>
      </c>
      <c r="Q29" s="75">
        <v>2018</v>
      </c>
      <c r="R29" s="75">
        <v>2019</v>
      </c>
      <c r="S29" s="75">
        <v>2020</v>
      </c>
      <c r="T29" s="75">
        <v>2021</v>
      </c>
      <c r="U29" s="75">
        <v>2022</v>
      </c>
      <c r="V29" s="75">
        <v>2023</v>
      </c>
      <c r="W29" s="75">
        <v>2024</v>
      </c>
    </row>
    <row r="30" spans="2:32" x14ac:dyDescent="0.25">
      <c r="B30" s="42" t="s">
        <v>277</v>
      </c>
      <c r="C30" s="3">
        <v>100</v>
      </c>
      <c r="D30" s="3">
        <f t="shared" ref="D30:K31" si="12">D5*C30</f>
        <v>101.91819464033851</v>
      </c>
      <c r="E30" s="3">
        <f t="shared" si="12"/>
        <v>104.51339915373765</v>
      </c>
      <c r="F30" s="3">
        <f t="shared" si="12"/>
        <v>106.68547249647388</v>
      </c>
      <c r="G30" s="3">
        <f t="shared" si="12"/>
        <v>110.15514809590972</v>
      </c>
      <c r="H30" s="3">
        <f t="shared" si="12"/>
        <v>112.86318758815231</v>
      </c>
      <c r="I30" s="3">
        <f t="shared" si="12"/>
        <v>116.38928067700986</v>
      </c>
      <c r="J30" s="3">
        <f t="shared" si="12"/>
        <v>121.46685472496472</v>
      </c>
      <c r="K30" s="3">
        <f t="shared" si="12"/>
        <v>127.87023977433003</v>
      </c>
      <c r="M30" s="42" t="s">
        <v>277</v>
      </c>
      <c r="N30" s="3">
        <f t="shared" ref="N30:V30" si="13">(C30/$J$30)*100</f>
        <v>82.326985601486314</v>
      </c>
      <c r="O30" s="3">
        <f t="shared" si="13"/>
        <v>83.906177426846284</v>
      </c>
      <c r="P30" s="3">
        <f t="shared" si="13"/>
        <v>86.042731072921512</v>
      </c>
      <c r="Q30" s="3">
        <f t="shared" si="13"/>
        <v>87.830933581049692</v>
      </c>
      <c r="R30" s="3">
        <f t="shared" si="13"/>
        <v>90.687412912215521</v>
      </c>
      <c r="S30" s="3">
        <f t="shared" si="13"/>
        <v>92.916860195076652</v>
      </c>
      <c r="T30" s="3">
        <f t="shared" si="13"/>
        <v>95.819786344635403</v>
      </c>
      <c r="U30" s="3">
        <f t="shared" si="13"/>
        <v>100</v>
      </c>
      <c r="V30" s="3">
        <f t="shared" si="13"/>
        <v>105.27171388759871</v>
      </c>
    </row>
    <row r="31" spans="2:32" x14ac:dyDescent="0.25">
      <c r="B31" s="39" t="s">
        <v>278</v>
      </c>
      <c r="C31" s="3">
        <v>100</v>
      </c>
      <c r="D31" s="3">
        <f t="shared" si="12"/>
        <v>101.62093567209058</v>
      </c>
      <c r="E31" s="3">
        <f t="shared" si="12"/>
        <v>103.87031060936177</v>
      </c>
      <c r="F31" s="3">
        <f t="shared" si="12"/>
        <v>106.41710495253189</v>
      </c>
      <c r="G31" s="3">
        <f t="shared" si="12"/>
        <v>107.79434155714043</v>
      </c>
      <c r="H31" s="3">
        <f t="shared" si="12"/>
        <v>109.54043597958675</v>
      </c>
      <c r="I31" s="3">
        <f t="shared" si="12"/>
        <v>110.49008105312699</v>
      </c>
      <c r="J31" s="3">
        <f t="shared" si="12"/>
        <v>114.28388662222564</v>
      </c>
      <c r="K31" s="3">
        <f t="shared" si="12"/>
        <v>122.46454283262082</v>
      </c>
      <c r="M31" s="39" t="s">
        <v>278</v>
      </c>
      <c r="N31" s="3">
        <f t="shared" ref="N31:V31" si="14">(C31/$J$31)*100</f>
        <v>87.501399327236612</v>
      </c>
      <c r="O31" s="3">
        <f t="shared" si="14"/>
        <v>88.919740722510227</v>
      </c>
      <c r="P31" s="3">
        <f t="shared" si="14"/>
        <v>90.887975268738657</v>
      </c>
      <c r="Q31" s="3">
        <f t="shared" si="14"/>
        <v>93.116455956999417</v>
      </c>
      <c r="R31" s="3">
        <f t="shared" si="14"/>
        <v>94.321557258078812</v>
      </c>
      <c r="S31" s="3">
        <f t="shared" si="14"/>
        <v>95.849414311294169</v>
      </c>
      <c r="T31" s="3">
        <f t="shared" si="14"/>
        <v>96.68036703928405</v>
      </c>
      <c r="U31" s="3">
        <f t="shared" si="14"/>
        <v>100</v>
      </c>
      <c r="V31" s="3">
        <f t="shared" si="14"/>
        <v>107.15818865824627</v>
      </c>
    </row>
    <row r="32" spans="2:32" x14ac:dyDescent="0.25">
      <c r="B32" s="39" t="s">
        <v>285</v>
      </c>
      <c r="C32" s="3">
        <v>100</v>
      </c>
      <c r="D32" s="3">
        <f t="shared" ref="D32:K32" si="15">D8*C32</f>
        <v>97.099758313192737</v>
      </c>
      <c r="E32" s="3">
        <f t="shared" si="15"/>
        <v>103.28360696724727</v>
      </c>
      <c r="F32" s="3">
        <f t="shared" si="15"/>
        <v>109.71747645637134</v>
      </c>
      <c r="G32" s="3">
        <f t="shared" si="15"/>
        <v>110.50920910075838</v>
      </c>
      <c r="H32" s="3">
        <f t="shared" si="15"/>
        <v>103.43361946828902</v>
      </c>
      <c r="I32" s="3">
        <f t="shared" si="15"/>
        <v>116.40136678056503</v>
      </c>
      <c r="J32" s="3">
        <f t="shared" si="15"/>
        <v>150.6458871572631</v>
      </c>
      <c r="K32" s="3">
        <f t="shared" si="15"/>
        <v>105.93610073566759</v>
      </c>
      <c r="M32" s="39" t="s">
        <v>285</v>
      </c>
      <c r="N32" s="3">
        <f t="shared" ref="N32:V32" si="16">(C32/$J$32)*100</f>
        <v>66.380836468245192</v>
      </c>
      <c r="O32" s="3">
        <f t="shared" si="16"/>
        <v>64.455631776941786</v>
      </c>
      <c r="P32" s="3">
        <f t="shared" si="16"/>
        <v>68.560522239433496</v>
      </c>
      <c r="Q32" s="3">
        <f t="shared" si="16"/>
        <v>72.831378623589274</v>
      </c>
      <c r="R32" s="3">
        <f t="shared" si="16"/>
        <v>73.356937375525561</v>
      </c>
      <c r="S32" s="3">
        <f t="shared" si="16"/>
        <v>68.660101792431945</v>
      </c>
      <c r="T32" s="3">
        <f t="shared" si="16"/>
        <v>77.268200929409147</v>
      </c>
      <c r="U32" s="3">
        <f t="shared" si="16"/>
        <v>100</v>
      </c>
      <c r="V32" s="3">
        <f t="shared" si="16"/>
        <v>70.321269790179002</v>
      </c>
    </row>
    <row r="33" spans="2:23" ht="45" x14ac:dyDescent="0.25">
      <c r="B33" s="37" t="s">
        <v>280</v>
      </c>
      <c r="C33" s="3">
        <v>100</v>
      </c>
      <c r="D33" s="3">
        <f t="shared" ref="D33:K35" si="17">D10*C33</f>
        <v>103.20833333333333</v>
      </c>
      <c r="E33" s="3">
        <f t="shared" si="17"/>
        <v>105.2166666666669</v>
      </c>
      <c r="F33" s="3">
        <f t="shared" si="17"/>
        <v>107.42500000000022</v>
      </c>
      <c r="G33" s="3">
        <f t="shared" si="17"/>
        <v>110.29166666666686</v>
      </c>
      <c r="H33" s="3">
        <f t="shared" si="17"/>
        <v>113.72500000000022</v>
      </c>
      <c r="I33" s="3">
        <f t="shared" si="17"/>
        <v>117.22500000000024</v>
      </c>
      <c r="J33" s="3">
        <f t="shared" si="17"/>
        <v>122.90833333333356</v>
      </c>
      <c r="K33" s="3">
        <f t="shared" si="17"/>
        <v>130.42668417108496</v>
      </c>
      <c r="M33" s="37" t="s">
        <v>280</v>
      </c>
      <c r="N33" s="3">
        <f t="shared" ref="N33:V33" si="18">(C33/$J$33)*100</f>
        <v>81.361448233778404</v>
      </c>
      <c r="O33" s="3">
        <f t="shared" si="18"/>
        <v>83.971794697945469</v>
      </c>
      <c r="P33" s="3">
        <f t="shared" si="18"/>
        <v>85.60580378330738</v>
      </c>
      <c r="Q33" s="3">
        <f t="shared" si="18"/>
        <v>87.402535765136648</v>
      </c>
      <c r="R33" s="3">
        <f t="shared" si="18"/>
        <v>89.734897281171598</v>
      </c>
      <c r="S33" s="3">
        <f t="shared" si="18"/>
        <v>92.528307003864683</v>
      </c>
      <c r="T33" s="3">
        <f t="shared" si="18"/>
        <v>95.375957692046924</v>
      </c>
      <c r="U33" s="3">
        <f t="shared" si="18"/>
        <v>100</v>
      </c>
      <c r="V33" s="3">
        <f t="shared" si="18"/>
        <v>106.11703912489094</v>
      </c>
    </row>
    <row r="34" spans="2:23" ht="30" x14ac:dyDescent="0.25">
      <c r="B34" s="37" t="s">
        <v>281</v>
      </c>
      <c r="C34" s="3">
        <v>100</v>
      </c>
      <c r="D34" s="3">
        <f t="shared" si="17"/>
        <v>100.22499999999998</v>
      </c>
      <c r="E34" s="3">
        <f t="shared" si="17"/>
        <v>101.5</v>
      </c>
      <c r="F34" s="3">
        <f t="shared" si="17"/>
        <v>103.65000000000002</v>
      </c>
      <c r="G34" s="3">
        <f t="shared" si="17"/>
        <v>106.00000000000001</v>
      </c>
      <c r="H34" s="3">
        <f t="shared" si="17"/>
        <v>110.35000000000004</v>
      </c>
      <c r="I34" s="3">
        <f t="shared" si="17"/>
        <v>117.12500000000007</v>
      </c>
      <c r="J34" s="3">
        <f t="shared" si="17"/>
        <v>123.27500000000002</v>
      </c>
      <c r="K34" s="3">
        <f t="shared" si="17"/>
        <v>81.945454545454538</v>
      </c>
      <c r="M34" s="37" t="s">
        <v>281</v>
      </c>
      <c r="N34" s="3">
        <f t="shared" ref="N34:V34" si="19">(C34/$J$34)*100</f>
        <v>81.11944838775095</v>
      </c>
      <c r="O34" s="3">
        <f t="shared" si="19"/>
        <v>81.301967146623383</v>
      </c>
      <c r="P34" s="3">
        <f t="shared" si="19"/>
        <v>82.336240113567214</v>
      </c>
      <c r="Q34" s="3">
        <f t="shared" si="19"/>
        <v>84.08030825390388</v>
      </c>
      <c r="R34" s="3">
        <f t="shared" si="19"/>
        <v>85.986615291016022</v>
      </c>
      <c r="S34" s="3">
        <f t="shared" si="19"/>
        <v>89.515311295883208</v>
      </c>
      <c r="T34" s="3">
        <f t="shared" si="19"/>
        <v>95.011153924153362</v>
      </c>
      <c r="U34" s="3">
        <f t="shared" si="19"/>
        <v>100</v>
      </c>
      <c r="V34" s="3">
        <f t="shared" si="19"/>
        <v>66.473700706107905</v>
      </c>
    </row>
    <row r="35" spans="2:23" ht="30" x14ac:dyDescent="0.25">
      <c r="B35" s="37" t="s">
        <v>282</v>
      </c>
      <c r="C35" s="3">
        <v>100</v>
      </c>
      <c r="D35" s="3">
        <f t="shared" si="17"/>
        <v>103.55000000000001</v>
      </c>
      <c r="E35" s="3">
        <f t="shared" si="17"/>
        <v>105.49166666666663</v>
      </c>
      <c r="F35" s="3">
        <f t="shared" si="17"/>
        <v>108.40833333333332</v>
      </c>
      <c r="G35" s="3">
        <f t="shared" si="17"/>
        <v>110.75833333333331</v>
      </c>
      <c r="H35" s="3">
        <f t="shared" si="17"/>
        <v>112.18333333333331</v>
      </c>
      <c r="I35" s="3">
        <f t="shared" si="17"/>
        <v>116.09166666666663</v>
      </c>
      <c r="J35" s="3">
        <f t="shared" si="17"/>
        <v>122.78333333333333</v>
      </c>
      <c r="K35" s="3">
        <f t="shared" si="17"/>
        <v>93.909090909090892</v>
      </c>
      <c r="M35" s="37" t="s">
        <v>282</v>
      </c>
      <c r="N35" s="3">
        <f t="shared" ref="N35:V35" si="20">(C35/$J$35)*100</f>
        <v>81.444278539432602</v>
      </c>
      <c r="O35" s="3">
        <f t="shared" si="20"/>
        <v>84.335550427582476</v>
      </c>
      <c r="P35" s="3">
        <f t="shared" si="20"/>
        <v>85.916926835889754</v>
      </c>
      <c r="Q35" s="3">
        <f t="shared" si="20"/>
        <v>88.29238495995655</v>
      </c>
      <c r="R35" s="3">
        <f t="shared" si="20"/>
        <v>90.206325505633217</v>
      </c>
      <c r="S35" s="3">
        <f t="shared" si="20"/>
        <v>91.366906474820127</v>
      </c>
      <c r="T35" s="3">
        <f t="shared" si="20"/>
        <v>94.550020361069599</v>
      </c>
      <c r="U35" s="3">
        <f t="shared" si="20"/>
        <v>100</v>
      </c>
      <c r="V35" s="3">
        <f t="shared" si="20"/>
        <v>76.483581573848966</v>
      </c>
    </row>
    <row r="36" spans="2:23" ht="45.75" thickBot="1" x14ac:dyDescent="0.3">
      <c r="B36" s="73" t="s">
        <v>286</v>
      </c>
      <c r="C36" s="72">
        <v>100</v>
      </c>
      <c r="D36" s="72">
        <f t="shared" ref="D36:K36" si="21">D14*C36</f>
        <v>101.86433857037902</v>
      </c>
      <c r="E36" s="72">
        <f t="shared" si="21"/>
        <v>104.41631642636902</v>
      </c>
      <c r="F36" s="72">
        <f t="shared" si="21"/>
        <v>107.09743594176092</v>
      </c>
      <c r="G36" s="72">
        <f t="shared" si="21"/>
        <v>109.77610686017715</v>
      </c>
      <c r="H36" s="72">
        <f t="shared" si="21"/>
        <v>111.57120318849005</v>
      </c>
      <c r="I36" s="72">
        <f t="shared" si="21"/>
        <v>115.80872190716366</v>
      </c>
      <c r="J36" s="72">
        <f t="shared" si="21"/>
        <v>123.23441915373022</v>
      </c>
      <c r="K36" s="72">
        <f t="shared" si="21"/>
        <v>116.1225933288175</v>
      </c>
      <c r="M36" s="73" t="s">
        <v>286</v>
      </c>
      <c r="N36" s="81">
        <f t="shared" ref="N36:V36" si="22">(C36/$J$36)*100</f>
        <v>81.146160858886205</v>
      </c>
      <c r="O36" s="72">
        <f t="shared" si="22"/>
        <v>82.659000034160229</v>
      </c>
      <c r="P36" s="72">
        <f t="shared" si="22"/>
        <v>84.729832090265035</v>
      </c>
      <c r="Q36" s="72">
        <f t="shared" si="22"/>
        <v>86.905457645043938</v>
      </c>
      <c r="R36" s="72">
        <f t="shared" si="22"/>
        <v>89.079096257382176</v>
      </c>
      <c r="S36" s="72">
        <f t="shared" si="22"/>
        <v>90.53574801152692</v>
      </c>
      <c r="T36" s="72">
        <f t="shared" si="22"/>
        <v>93.974331767407222</v>
      </c>
      <c r="U36" s="72">
        <f t="shared" si="22"/>
        <v>100</v>
      </c>
      <c r="V36" s="72">
        <f t="shared" si="22"/>
        <v>94.229026376112529</v>
      </c>
      <c r="W36" s="71"/>
    </row>
    <row r="37" spans="2:23" x14ac:dyDescent="0.25">
      <c r="C37" s="3"/>
      <c r="D37" s="3"/>
      <c r="E37" s="3"/>
      <c r="F37" s="3"/>
      <c r="G37" s="3"/>
      <c r="H37" s="3"/>
      <c r="I37" s="3"/>
      <c r="J37" s="3"/>
      <c r="K37" s="3"/>
      <c r="N37" s="3"/>
      <c r="O37" s="3"/>
      <c r="P37" s="3"/>
      <c r="Q37" s="3"/>
      <c r="R37" s="3"/>
      <c r="S37" s="3"/>
      <c r="T37" s="3"/>
      <c r="U37" s="3"/>
    </row>
    <row r="38" spans="2:23" ht="30.75" thickBot="1" x14ac:dyDescent="0.3">
      <c r="B38" s="74" t="s">
        <v>287</v>
      </c>
      <c r="C38" s="75">
        <v>2015</v>
      </c>
      <c r="D38" s="75">
        <v>2016</v>
      </c>
      <c r="E38" s="75">
        <v>2017</v>
      </c>
      <c r="F38" s="75">
        <v>2018</v>
      </c>
      <c r="G38" s="75">
        <v>2019</v>
      </c>
      <c r="H38" s="75">
        <v>2020</v>
      </c>
      <c r="I38" s="75">
        <v>2021</v>
      </c>
      <c r="J38" s="75">
        <v>2022</v>
      </c>
      <c r="K38" s="164">
        <v>2023</v>
      </c>
      <c r="M38" s="74" t="s">
        <v>287</v>
      </c>
      <c r="N38" s="75">
        <v>2015</v>
      </c>
      <c r="O38" s="75">
        <v>2016</v>
      </c>
      <c r="P38" s="75">
        <v>2017</v>
      </c>
      <c r="Q38" s="75">
        <v>2018</v>
      </c>
      <c r="R38" s="75">
        <v>2019</v>
      </c>
      <c r="S38" s="75">
        <v>2020</v>
      </c>
      <c r="T38" s="75">
        <v>2021</v>
      </c>
      <c r="U38" s="75">
        <v>2022</v>
      </c>
      <c r="V38" s="75">
        <v>2023</v>
      </c>
      <c r="W38" s="75">
        <v>2024</v>
      </c>
    </row>
    <row r="39" spans="2:23" x14ac:dyDescent="0.25">
      <c r="B39" s="42" t="s">
        <v>277</v>
      </c>
      <c r="C39" s="3">
        <v>100</v>
      </c>
      <c r="D39" s="3">
        <f t="shared" ref="D39:K40" si="23">D5*C39</f>
        <v>101.91819464033851</v>
      </c>
      <c r="E39" s="3">
        <f t="shared" si="23"/>
        <v>104.51339915373765</v>
      </c>
      <c r="F39" s="3">
        <f t="shared" si="23"/>
        <v>106.68547249647388</v>
      </c>
      <c r="G39" s="3">
        <f t="shared" si="23"/>
        <v>110.15514809590972</v>
      </c>
      <c r="H39" s="3">
        <f t="shared" si="23"/>
        <v>112.86318758815231</v>
      </c>
      <c r="I39" s="3">
        <f t="shared" si="23"/>
        <v>116.38928067700986</v>
      </c>
      <c r="J39" s="3">
        <f t="shared" si="23"/>
        <v>121.46685472496472</v>
      </c>
      <c r="K39" s="3">
        <f t="shared" si="23"/>
        <v>127.87023977433003</v>
      </c>
      <c r="M39" s="42" t="s">
        <v>277</v>
      </c>
      <c r="N39" s="3">
        <f t="shared" ref="N39:V39" si="24">(C39/$J$39)*100</f>
        <v>82.326985601486314</v>
      </c>
      <c r="O39" s="3">
        <f t="shared" si="24"/>
        <v>83.906177426846284</v>
      </c>
      <c r="P39" s="3">
        <f t="shared" si="24"/>
        <v>86.042731072921512</v>
      </c>
      <c r="Q39" s="3">
        <f t="shared" si="24"/>
        <v>87.830933581049692</v>
      </c>
      <c r="R39" s="3">
        <f t="shared" si="24"/>
        <v>90.687412912215521</v>
      </c>
      <c r="S39" s="3">
        <f t="shared" si="24"/>
        <v>92.916860195076652</v>
      </c>
      <c r="T39" s="3">
        <f t="shared" si="24"/>
        <v>95.819786344635403</v>
      </c>
      <c r="U39" s="3">
        <f t="shared" si="24"/>
        <v>100</v>
      </c>
      <c r="V39" s="3">
        <f t="shared" si="24"/>
        <v>105.27171388759871</v>
      </c>
    </row>
    <row r="40" spans="2:23" x14ac:dyDescent="0.25">
      <c r="B40" s="34" t="s">
        <v>278</v>
      </c>
      <c r="C40" s="3">
        <v>100</v>
      </c>
      <c r="D40" s="3">
        <f t="shared" si="23"/>
        <v>101.62093567209058</v>
      </c>
      <c r="E40" s="3">
        <f t="shared" si="23"/>
        <v>103.87031060936177</v>
      </c>
      <c r="F40" s="3">
        <f t="shared" si="23"/>
        <v>106.41710495253189</v>
      </c>
      <c r="G40" s="3">
        <f t="shared" si="23"/>
        <v>107.79434155714043</v>
      </c>
      <c r="H40" s="3">
        <f t="shared" si="23"/>
        <v>109.54043597958675</v>
      </c>
      <c r="I40" s="3">
        <f t="shared" si="23"/>
        <v>110.49008105312699</v>
      </c>
      <c r="J40" s="3">
        <f t="shared" si="23"/>
        <v>114.28388662222564</v>
      </c>
      <c r="K40" s="3">
        <f t="shared" si="23"/>
        <v>122.46454283262082</v>
      </c>
      <c r="M40" s="34" t="s">
        <v>278</v>
      </c>
      <c r="N40" s="3">
        <f t="shared" ref="N40:V40" si="25">(C40/$J$40)*100</f>
        <v>87.501399327236612</v>
      </c>
      <c r="O40" s="3">
        <f t="shared" si="25"/>
        <v>88.919740722510227</v>
      </c>
      <c r="P40" s="3">
        <f t="shared" si="25"/>
        <v>90.887975268738657</v>
      </c>
      <c r="Q40" s="3">
        <f t="shared" si="25"/>
        <v>93.116455956999417</v>
      </c>
      <c r="R40" s="3">
        <f t="shared" si="25"/>
        <v>94.321557258078812</v>
      </c>
      <c r="S40" s="3">
        <f t="shared" si="25"/>
        <v>95.849414311294169</v>
      </c>
      <c r="T40" s="3">
        <f t="shared" si="25"/>
        <v>96.68036703928405</v>
      </c>
      <c r="U40" s="3">
        <f t="shared" si="25"/>
        <v>100</v>
      </c>
      <c r="V40" s="3">
        <f t="shared" si="25"/>
        <v>107.15818865824627</v>
      </c>
    </row>
    <row r="41" spans="2:23" ht="30" x14ac:dyDescent="0.25">
      <c r="B41" s="37" t="s">
        <v>288</v>
      </c>
      <c r="C41" s="3">
        <v>100</v>
      </c>
      <c r="D41" s="3">
        <f t="shared" ref="D41:K44" si="26">D9*C41</f>
        <v>122.21666666666668</v>
      </c>
      <c r="E41" s="3">
        <f t="shared" si="26"/>
        <v>133.6166666666667</v>
      </c>
      <c r="F41" s="3">
        <f t="shared" si="26"/>
        <v>167.84166666666667</v>
      </c>
      <c r="G41" s="3">
        <f t="shared" si="26"/>
        <v>168.90833333333333</v>
      </c>
      <c r="H41" s="3">
        <f t="shared" si="26"/>
        <v>119.30833333333332</v>
      </c>
      <c r="I41" s="3">
        <f t="shared" si="26"/>
        <v>203.81666666666669</v>
      </c>
      <c r="J41" s="3">
        <f t="shared" si="26"/>
        <v>242.60833333333335</v>
      </c>
      <c r="K41" s="3">
        <f t="shared" si="26"/>
        <v>104.24545454545455</v>
      </c>
      <c r="M41" s="37" t="s">
        <v>288</v>
      </c>
      <c r="N41" s="3">
        <f t="shared" ref="N41:V41" si="27">(C41/$J$41)*100</f>
        <v>41.218699550029193</v>
      </c>
      <c r="O41" s="3">
        <f t="shared" si="27"/>
        <v>50.376120633394017</v>
      </c>
      <c r="P41" s="3">
        <f t="shared" si="27"/>
        <v>55.075052382097354</v>
      </c>
      <c r="Q41" s="3">
        <f t="shared" si="27"/>
        <v>69.182152303094838</v>
      </c>
      <c r="R41" s="3">
        <f t="shared" si="27"/>
        <v>69.621818431628483</v>
      </c>
      <c r="S41" s="3">
        <f t="shared" si="27"/>
        <v>49.177343454813993</v>
      </c>
      <c r="T41" s="3">
        <f t="shared" si="27"/>
        <v>84.010579466217848</v>
      </c>
      <c r="U41" s="3">
        <f t="shared" si="27"/>
        <v>100</v>
      </c>
      <c r="V41" s="3">
        <f t="shared" si="27"/>
        <v>42.968620703653158</v>
      </c>
    </row>
    <row r="42" spans="2:23" ht="45" x14ac:dyDescent="0.25">
      <c r="B42" s="37" t="s">
        <v>280</v>
      </c>
      <c r="C42" s="3">
        <v>100</v>
      </c>
      <c r="D42" s="3">
        <f t="shared" si="26"/>
        <v>103.20833333333333</v>
      </c>
      <c r="E42" s="3">
        <f t="shared" si="26"/>
        <v>105.2166666666669</v>
      </c>
      <c r="F42" s="3">
        <f t="shared" si="26"/>
        <v>107.42500000000022</v>
      </c>
      <c r="G42" s="3">
        <f t="shared" si="26"/>
        <v>110.29166666666686</v>
      </c>
      <c r="H42" s="3">
        <f t="shared" si="26"/>
        <v>113.72500000000022</v>
      </c>
      <c r="I42" s="3">
        <f t="shared" si="26"/>
        <v>117.22500000000024</v>
      </c>
      <c r="J42" s="3">
        <f t="shared" si="26"/>
        <v>122.90833333333356</v>
      </c>
      <c r="K42" s="3">
        <f t="shared" si="26"/>
        <v>130.42668417108496</v>
      </c>
      <c r="M42" s="37" t="s">
        <v>280</v>
      </c>
      <c r="N42" s="3">
        <f t="shared" ref="N42:V42" si="28">(C42/$J$42)*100</f>
        <v>81.361448233778404</v>
      </c>
      <c r="O42" s="3">
        <f t="shared" si="28"/>
        <v>83.971794697945469</v>
      </c>
      <c r="P42" s="3">
        <f t="shared" si="28"/>
        <v>85.60580378330738</v>
      </c>
      <c r="Q42" s="3">
        <f t="shared" si="28"/>
        <v>87.402535765136648</v>
      </c>
      <c r="R42" s="3">
        <f t="shared" si="28"/>
        <v>89.734897281171598</v>
      </c>
      <c r="S42" s="3">
        <f t="shared" si="28"/>
        <v>92.528307003864683</v>
      </c>
      <c r="T42" s="3">
        <f t="shared" si="28"/>
        <v>95.375957692046924</v>
      </c>
      <c r="U42" s="3">
        <f t="shared" si="28"/>
        <v>100</v>
      </c>
      <c r="V42" s="3">
        <f t="shared" si="28"/>
        <v>106.11703912489094</v>
      </c>
    </row>
    <row r="43" spans="2:23" ht="30" x14ac:dyDescent="0.25">
      <c r="B43" s="37" t="s">
        <v>281</v>
      </c>
      <c r="C43" s="3">
        <v>100</v>
      </c>
      <c r="D43" s="3">
        <f t="shared" si="26"/>
        <v>100.22499999999998</v>
      </c>
      <c r="E43" s="3">
        <f t="shared" si="26"/>
        <v>101.5</v>
      </c>
      <c r="F43" s="3">
        <f t="shared" si="26"/>
        <v>103.65000000000002</v>
      </c>
      <c r="G43" s="3">
        <f t="shared" si="26"/>
        <v>106.00000000000001</v>
      </c>
      <c r="H43" s="3">
        <f t="shared" si="26"/>
        <v>110.35000000000004</v>
      </c>
      <c r="I43" s="3">
        <f t="shared" si="26"/>
        <v>117.12500000000007</v>
      </c>
      <c r="J43" s="3">
        <f t="shared" si="26"/>
        <v>123.27500000000002</v>
      </c>
      <c r="K43" s="3">
        <f t="shared" si="26"/>
        <v>81.945454545454538</v>
      </c>
      <c r="M43" s="37" t="s">
        <v>281</v>
      </c>
      <c r="N43" s="3">
        <f t="shared" ref="N43:V43" si="29">(C43/$J$43)*100</f>
        <v>81.11944838775095</v>
      </c>
      <c r="O43" s="3">
        <f t="shared" si="29"/>
        <v>81.301967146623383</v>
      </c>
      <c r="P43" s="3">
        <f t="shared" si="29"/>
        <v>82.336240113567214</v>
      </c>
      <c r="Q43" s="3">
        <f t="shared" si="29"/>
        <v>84.08030825390388</v>
      </c>
      <c r="R43" s="3">
        <f t="shared" si="29"/>
        <v>85.986615291016022</v>
      </c>
      <c r="S43" s="3">
        <f t="shared" si="29"/>
        <v>89.515311295883208</v>
      </c>
      <c r="T43" s="3">
        <f t="shared" si="29"/>
        <v>95.011153924153362</v>
      </c>
      <c r="U43" s="3">
        <f t="shared" si="29"/>
        <v>100</v>
      </c>
      <c r="V43" s="3">
        <f t="shared" si="29"/>
        <v>66.473700706107905</v>
      </c>
    </row>
    <row r="44" spans="2:23" ht="30" x14ac:dyDescent="0.25">
      <c r="B44" s="37" t="s">
        <v>282</v>
      </c>
      <c r="C44" s="3">
        <v>100</v>
      </c>
      <c r="D44" s="3">
        <f t="shared" si="26"/>
        <v>103.55000000000001</v>
      </c>
      <c r="E44" s="3">
        <f t="shared" si="26"/>
        <v>105.49166666666663</v>
      </c>
      <c r="F44" s="3">
        <f t="shared" si="26"/>
        <v>108.40833333333332</v>
      </c>
      <c r="G44" s="3">
        <f t="shared" si="26"/>
        <v>110.75833333333331</v>
      </c>
      <c r="H44" s="3">
        <f t="shared" si="26"/>
        <v>112.18333333333331</v>
      </c>
      <c r="I44" s="3">
        <f t="shared" si="26"/>
        <v>116.09166666666663</v>
      </c>
      <c r="J44" s="3">
        <f t="shared" si="26"/>
        <v>122.78333333333333</v>
      </c>
      <c r="K44" s="3">
        <f t="shared" si="26"/>
        <v>93.909090909090892</v>
      </c>
      <c r="M44" s="37" t="s">
        <v>282</v>
      </c>
      <c r="N44" s="3">
        <f t="shared" ref="N44:V44" si="30">(C44/$J$44)*100</f>
        <v>81.444278539432602</v>
      </c>
      <c r="O44" s="3">
        <f t="shared" si="30"/>
        <v>84.335550427582476</v>
      </c>
      <c r="P44" s="3">
        <f t="shared" si="30"/>
        <v>85.916926835889754</v>
      </c>
      <c r="Q44" s="3">
        <f t="shared" si="30"/>
        <v>88.29238495995655</v>
      </c>
      <c r="R44" s="3">
        <f t="shared" si="30"/>
        <v>90.206325505633217</v>
      </c>
      <c r="S44" s="3">
        <f t="shared" si="30"/>
        <v>91.366906474820127</v>
      </c>
      <c r="T44" s="3">
        <f t="shared" si="30"/>
        <v>94.550020361069599</v>
      </c>
      <c r="U44" s="3">
        <f t="shared" si="30"/>
        <v>100</v>
      </c>
      <c r="V44" s="3">
        <f t="shared" si="30"/>
        <v>76.483581573848966</v>
      </c>
    </row>
    <row r="45" spans="2:23" ht="15.75" thickBot="1" x14ac:dyDescent="0.3">
      <c r="B45" s="71" t="s">
        <v>289</v>
      </c>
      <c r="C45" s="72">
        <v>100</v>
      </c>
      <c r="D45" s="72">
        <f>D15*C45</f>
        <v>102.77074774561461</v>
      </c>
      <c r="E45" s="72">
        <f t="shared" ref="E45:K45" si="31">E15*D45</f>
        <v>105.24039645705274</v>
      </c>
      <c r="F45" s="72">
        <f t="shared" si="31"/>
        <v>108.30696227359111</v>
      </c>
      <c r="G45" s="72">
        <f t="shared" si="31"/>
        <v>111.00610503382154</v>
      </c>
      <c r="H45" s="72">
        <f t="shared" si="31"/>
        <v>112.49191806801331</v>
      </c>
      <c r="I45" s="72">
        <f t="shared" si="31"/>
        <v>117.75769907124668</v>
      </c>
      <c r="J45" s="72">
        <f t="shared" si="31"/>
        <v>123.61343330316132</v>
      </c>
      <c r="K45" s="72">
        <f t="shared" si="31"/>
        <v>118.05977894271335</v>
      </c>
      <c r="L45" s="163"/>
      <c r="M45" s="71" t="s">
        <v>289</v>
      </c>
      <c r="N45" s="67">
        <f t="shared" ref="N45:V45" si="32">(C45/$J$45)*100</f>
        <v>80.89735664468644</v>
      </c>
      <c r="O45" s="67">
        <f t="shared" si="32"/>
        <v>83.138818330180897</v>
      </c>
      <c r="P45" s="67">
        <f t="shared" si="32"/>
        <v>85.136698856143894</v>
      </c>
      <c r="Q45" s="67">
        <f t="shared" si="32"/>
        <v>87.617469541492994</v>
      </c>
      <c r="R45" s="67">
        <f t="shared" si="32"/>
        <v>89.801004686585827</v>
      </c>
      <c r="S45" s="67">
        <f t="shared" si="32"/>
        <v>91.002988155929174</v>
      </c>
      <c r="T45" s="67">
        <f t="shared" si="32"/>
        <v>95.262865794243027</v>
      </c>
      <c r="U45" s="67">
        <f t="shared" si="32"/>
        <v>100</v>
      </c>
      <c r="V45" s="67">
        <f t="shared" si="32"/>
        <v>95.50724042521523</v>
      </c>
      <c r="W45" s="66"/>
    </row>
    <row r="47" spans="2:23" ht="30.75" thickBot="1" x14ac:dyDescent="0.3">
      <c r="B47" s="74" t="s">
        <v>290</v>
      </c>
      <c r="C47" s="75">
        <v>2015</v>
      </c>
      <c r="D47" s="75">
        <v>2016</v>
      </c>
      <c r="E47" s="75">
        <v>2017</v>
      </c>
      <c r="F47" s="75">
        <v>2018</v>
      </c>
      <c r="G47" s="75">
        <v>2019</v>
      </c>
      <c r="H47" s="75">
        <v>2020</v>
      </c>
      <c r="I47" s="75">
        <v>2021</v>
      </c>
      <c r="J47" s="75">
        <v>2022</v>
      </c>
      <c r="K47" s="77">
        <v>2023</v>
      </c>
      <c r="M47" s="74" t="s">
        <v>290</v>
      </c>
      <c r="N47" s="75">
        <v>2015</v>
      </c>
      <c r="O47" s="75">
        <v>2016</v>
      </c>
      <c r="P47" s="75">
        <v>2017</v>
      </c>
      <c r="Q47" s="75">
        <v>2018</v>
      </c>
      <c r="R47" s="75">
        <v>2019</v>
      </c>
      <c r="S47" s="75">
        <v>2020</v>
      </c>
      <c r="T47" s="75">
        <v>2021</v>
      </c>
      <c r="U47" s="75">
        <v>2022</v>
      </c>
      <c r="V47" s="75">
        <v>2023</v>
      </c>
      <c r="W47" s="75">
        <v>2024</v>
      </c>
    </row>
    <row r="48" spans="2:23" ht="15.75" thickBot="1" x14ac:dyDescent="0.3">
      <c r="B48" t="s">
        <v>291</v>
      </c>
      <c r="C48" s="3"/>
      <c r="D48" s="65">
        <f>(D13*$R$14)+(D14*$R$15)+(D15*$R$16)</f>
        <v>1.0196259916296047</v>
      </c>
      <c r="E48" s="65">
        <f>(E13*$R$14)+(E14*$R$15)+(E15*$R$16)</f>
        <v>1.0256467707142733</v>
      </c>
      <c r="F48" s="65">
        <f t="shared" ref="F48:K48" si="33">(F13*$R$14)+(F14*$R$15)+(F15*$R$16)</f>
        <v>1.0276864270425847</v>
      </c>
      <c r="G48" s="65">
        <f t="shared" si="33"/>
        <v>1.0248187375434266</v>
      </c>
      <c r="H48" s="65">
        <f t="shared" si="33"/>
        <v>1.0157885496640895</v>
      </c>
      <c r="I48" s="65">
        <f t="shared" si="33"/>
        <v>1.0395527428539508</v>
      </c>
      <c r="J48" s="65">
        <f t="shared" si="33"/>
        <v>1.0647398166684341</v>
      </c>
      <c r="K48" s="65">
        <f t="shared" si="33"/>
        <v>0.94389832443500143</v>
      </c>
      <c r="M48" s="22" t="s">
        <v>290</v>
      </c>
      <c r="N48" s="49">
        <f>(C49/$J$49)*100</f>
        <v>80.753298447081974</v>
      </c>
      <c r="O48" s="49">
        <f t="shared" ref="O48:W48" si="34">(D49/$J$49)*100</f>
        <v>82.338162006467357</v>
      </c>
      <c r="P48" s="49">
        <f t="shared" si="34"/>
        <v>84.449869968481934</v>
      </c>
      <c r="Q48" s="49">
        <f t="shared" si="34"/>
        <v>86.787985132120056</v>
      </c>
      <c r="R48" s="49">
        <f t="shared" si="34"/>
        <v>88.941953357036965</v>
      </c>
      <c r="S48" s="49">
        <f t="shared" si="34"/>
        <v>90.346217804835675</v>
      </c>
      <c r="T48" s="49">
        <f t="shared" si="34"/>
        <v>93.919658525497368</v>
      </c>
      <c r="U48" s="49">
        <f t="shared" si="34"/>
        <v>100</v>
      </c>
      <c r="V48" s="49">
        <f>(K49/$J$49)*100</f>
        <v>94.38983244350014</v>
      </c>
      <c r="W48" s="49">
        <f t="shared" si="34"/>
        <v>0</v>
      </c>
    </row>
    <row r="49" spans="2:23" ht="15.75" thickBot="1" x14ac:dyDescent="0.3">
      <c r="B49" s="22" t="s">
        <v>290</v>
      </c>
      <c r="C49" s="49">
        <v>100</v>
      </c>
      <c r="D49" s="49">
        <f>D48*C49</f>
        <v>101.96259916296046</v>
      </c>
      <c r="E49" s="49">
        <f t="shared" ref="E49:K49" si="35">E48*D49</f>
        <v>104.57761056512426</v>
      </c>
      <c r="F49" s="49">
        <f t="shared" si="35"/>
        <v>107.47299095032341</v>
      </c>
      <c r="G49" s="49">
        <f t="shared" si="35"/>
        <v>110.14033490572655</v>
      </c>
      <c r="H49" s="49">
        <f t="shared" si="35"/>
        <v>111.87929105340505</v>
      </c>
      <c r="I49" s="49">
        <f t="shared" si="35"/>
        <v>116.30442388312271</v>
      </c>
      <c r="J49" s="49">
        <f t="shared" si="35"/>
        <v>123.83395096304392</v>
      </c>
      <c r="K49" s="49">
        <f t="shared" si="35"/>
        <v>116.88665882218329</v>
      </c>
      <c r="V49" s="82"/>
      <c r="W49" s="105"/>
    </row>
    <row r="50" spans="2:23" x14ac:dyDescent="0.25">
      <c r="D50" s="48"/>
      <c r="E50" s="48"/>
      <c r="F50" s="48"/>
      <c r="G50" s="48"/>
      <c r="H50" s="48"/>
      <c r="I50" s="48"/>
      <c r="J50" s="48"/>
      <c r="K50" s="48"/>
    </row>
    <row r="52" spans="2:23" x14ac:dyDescent="0.25">
      <c r="D52" s="82"/>
      <c r="E52" s="82"/>
      <c r="F52" s="82"/>
      <c r="G52" s="82"/>
      <c r="H52" s="82"/>
      <c r="I52" s="82"/>
      <c r="J52" s="82"/>
      <c r="K52" s="82"/>
      <c r="L52" s="82"/>
    </row>
    <row r="53" spans="2:23" x14ac:dyDescent="0.25">
      <c r="C53" s="3"/>
      <c r="D53" s="3"/>
      <c r="E53" s="3"/>
      <c r="F53" s="3"/>
      <c r="G53" s="3"/>
      <c r="H53" s="3"/>
      <c r="I53" s="3"/>
      <c r="J53" s="3"/>
      <c r="K53" s="3"/>
    </row>
    <row r="54" spans="2:23" x14ac:dyDescent="0.25">
      <c r="C54" s="3"/>
      <c r="D54" s="3"/>
      <c r="E54" s="3"/>
      <c r="F54" s="3"/>
      <c r="G54" s="3"/>
      <c r="H54" s="3"/>
      <c r="I54" s="3"/>
      <c r="J54" s="3"/>
      <c r="K54" s="3"/>
    </row>
    <row r="55" spans="2:23" x14ac:dyDescent="0.25">
      <c r="C55" s="3"/>
      <c r="D55" s="3"/>
      <c r="E55" s="3"/>
      <c r="F55" s="3"/>
      <c r="G55" s="3"/>
      <c r="H55" s="3"/>
      <c r="I55" s="3"/>
      <c r="J55" s="3"/>
      <c r="K55" s="3"/>
    </row>
    <row r="71" spans="26:46" x14ac:dyDescent="0.25"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65"/>
    </row>
    <row r="72" spans="26:46" x14ac:dyDescent="0.25"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</row>
    <row r="73" spans="26:46" x14ac:dyDescent="0.25"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</row>
    <row r="74" spans="26:46" x14ac:dyDescent="0.25"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</row>
    <row r="97" spans="26:46" x14ac:dyDescent="0.25"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65"/>
    </row>
    <row r="98" spans="26:46" x14ac:dyDescent="0.25"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65"/>
    </row>
    <row r="135" spans="26:46" x14ac:dyDescent="0.25"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5"/>
      <c r="AL135" s="65"/>
      <c r="AM135" s="65"/>
      <c r="AN135" s="65"/>
      <c r="AO135" s="65"/>
      <c r="AP135" s="65"/>
      <c r="AQ135" s="65"/>
      <c r="AR135" s="65"/>
      <c r="AS135" s="65"/>
      <c r="AT135" s="65"/>
    </row>
    <row r="136" spans="26:46" x14ac:dyDescent="0.25"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  <c r="AM136" s="65"/>
      <c r="AN136" s="65"/>
      <c r="AO136" s="65"/>
      <c r="AP136" s="65"/>
      <c r="AQ136" s="65"/>
      <c r="AR136" s="65"/>
      <c r="AS136" s="65"/>
      <c r="AT136" s="65"/>
    </row>
    <row r="137" spans="26:46" x14ac:dyDescent="0.25"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  <c r="AM137" s="65"/>
      <c r="AN137" s="65"/>
      <c r="AO137" s="65"/>
      <c r="AP137" s="65"/>
      <c r="AQ137" s="65"/>
      <c r="AR137" s="65"/>
      <c r="AS137" s="65"/>
      <c r="AT137" s="65"/>
    </row>
    <row r="176" spans="37:37" x14ac:dyDescent="0.25">
      <c r="AK176" s="82"/>
    </row>
    <row r="177" spans="37:37" x14ac:dyDescent="0.25">
      <c r="AK177" s="48"/>
    </row>
  </sheetData>
  <mergeCells count="4">
    <mergeCell ref="M3:M4"/>
    <mergeCell ref="N3:P3"/>
    <mergeCell ref="B19:K19"/>
    <mergeCell ref="M19:W19"/>
  </mergeCells>
  <phoneticPr fontId="20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BAF3-DA70-4223-BC69-B8C539294D18}">
  <sheetPr>
    <tabColor rgb="FFFF0000"/>
  </sheetPr>
  <dimension ref="A2:AA470"/>
  <sheetViews>
    <sheetView topLeftCell="A184" workbookViewId="0">
      <selection activeCell="AE38" sqref="AE38"/>
    </sheetView>
  </sheetViews>
  <sheetFormatPr baseColWidth="10" defaultColWidth="11.42578125" defaultRowHeight="15" x14ac:dyDescent="0.25"/>
  <cols>
    <col min="1" max="1" width="32.5703125" customWidth="1"/>
    <col min="3" max="4" width="14" customWidth="1"/>
    <col min="5" max="5" width="21.7109375" customWidth="1"/>
  </cols>
  <sheetData>
    <row r="2" spans="1:27" ht="15.75" thickBot="1" x14ac:dyDescent="0.3">
      <c r="L2" s="76" t="s">
        <v>8</v>
      </c>
      <c r="M2" s="76"/>
      <c r="N2" s="76">
        <v>2015</v>
      </c>
      <c r="O2" s="76">
        <v>2016</v>
      </c>
      <c r="P2" s="76">
        <v>2017</v>
      </c>
      <c r="Q2" s="76">
        <v>2018</v>
      </c>
      <c r="R2" s="76">
        <v>2019</v>
      </c>
      <c r="S2" s="76">
        <v>2020</v>
      </c>
      <c r="T2" s="76">
        <v>2021</v>
      </c>
      <c r="U2" s="76">
        <v>2022</v>
      </c>
      <c r="V2" s="76">
        <v>2023</v>
      </c>
      <c r="W2" s="76">
        <v>2024</v>
      </c>
      <c r="X2" s="76">
        <v>2025</v>
      </c>
      <c r="Y2" s="76">
        <v>2026</v>
      </c>
      <c r="Z2" s="76">
        <v>2027</v>
      </c>
      <c r="AA2" s="76">
        <v>2028</v>
      </c>
    </row>
    <row r="3" spans="1:27" ht="15.75" customHeight="1" thickBot="1" x14ac:dyDescent="0.3">
      <c r="A3" s="248" t="s">
        <v>225</v>
      </c>
      <c r="B3" s="224" t="s">
        <v>226</v>
      </c>
      <c r="C3" s="224"/>
      <c r="D3" s="224"/>
      <c r="L3" s="39" t="s">
        <v>259</v>
      </c>
      <c r="M3" s="134" t="s">
        <v>292</v>
      </c>
      <c r="N3" s="65">
        <f>Lønn!K6</f>
        <v>1</v>
      </c>
      <c r="O3" s="65">
        <f>Lønn!K18</f>
        <v>1.0026158445440956</v>
      </c>
      <c r="P3" s="65">
        <f>Lønn!K30</f>
        <v>1.0040204678362572</v>
      </c>
      <c r="Q3" s="65">
        <f>Lønn!K42</f>
        <v>1.002145922746781</v>
      </c>
      <c r="R3" s="65">
        <f>Lønn!K54</f>
        <v>1.0013947001394701</v>
      </c>
      <c r="S3" s="65">
        <f>Lønn!K66</f>
        <v>1.0037300779925398</v>
      </c>
      <c r="T3" s="65">
        <f>Lønn!K78</f>
        <v>1.002979145978153</v>
      </c>
      <c r="U3" s="65">
        <f>Lønn!K90</f>
        <v>1.0044699872286078</v>
      </c>
      <c r="V3" s="65">
        <f>Lønn!K102</f>
        <v>1.0027247956403269</v>
      </c>
      <c r="W3" s="65">
        <f>Lønn!K114</f>
        <v>0.99829787234042555</v>
      </c>
      <c r="X3" s="65">
        <f>Lønn!K126</f>
        <v>0.99863387978142082</v>
      </c>
      <c r="Y3" s="65">
        <f>Lønn!K138</f>
        <v>1.0018547959724431</v>
      </c>
    </row>
    <row r="4" spans="1:27" ht="15.75" thickBot="1" x14ac:dyDescent="0.3">
      <c r="A4" s="249"/>
      <c r="B4" s="25" t="s">
        <v>195</v>
      </c>
      <c r="C4" s="25" t="s">
        <v>227</v>
      </c>
      <c r="D4" s="25" t="s">
        <v>228</v>
      </c>
      <c r="M4" s="134" t="s">
        <v>247</v>
      </c>
      <c r="N4" s="65">
        <f>Lønn!K7</f>
        <v>1</v>
      </c>
      <c r="O4" s="65">
        <f>Lønn!K19</f>
        <v>1.0026158445440956</v>
      </c>
      <c r="P4" s="65">
        <f>Lønn!K31</f>
        <v>1.0040204678362572</v>
      </c>
      <c r="Q4" s="65">
        <f>Lønn!K43</f>
        <v>1.002145922746781</v>
      </c>
      <c r="R4" s="65">
        <f>Lønn!K55</f>
        <v>1.0013947001394701</v>
      </c>
      <c r="S4" s="65">
        <f>Lønn!K67</f>
        <v>1.0037300779925398</v>
      </c>
      <c r="T4" s="65">
        <f>Lønn!K79</f>
        <v>1.002979145978153</v>
      </c>
      <c r="U4" s="65">
        <f>Lønn!K91</f>
        <v>1.0044699872286078</v>
      </c>
      <c r="V4" s="65">
        <f>Lønn!K103</f>
        <v>1.0027247956403269</v>
      </c>
      <c r="W4" s="65">
        <f>Lønn!K115</f>
        <v>0.99829787234042555</v>
      </c>
      <c r="X4" s="65">
        <f>Lønn!K127</f>
        <v>0.99863387978142082</v>
      </c>
      <c r="Y4" s="65">
        <f>Lønn!K139</f>
        <v>1.0018547959724431</v>
      </c>
    </row>
    <row r="5" spans="1:27" x14ac:dyDescent="0.25">
      <c r="A5" s="23" t="s">
        <v>229</v>
      </c>
      <c r="B5" s="139">
        <v>0.45387866241007224</v>
      </c>
      <c r="C5" s="139">
        <v>0.46126397737134461</v>
      </c>
      <c r="D5" s="139">
        <v>0.44600000000000001</v>
      </c>
      <c r="M5" s="134" t="s">
        <v>248</v>
      </c>
      <c r="N5" s="65">
        <f>Lønn!K8</f>
        <v>1</v>
      </c>
      <c r="O5" s="65">
        <f>Lønn!K20</f>
        <v>1.0026158445440956</v>
      </c>
      <c r="P5" s="65">
        <f>Lønn!K32</f>
        <v>1.0040204678362572</v>
      </c>
      <c r="Q5" s="65">
        <f>Lønn!K44</f>
        <v>1.002145922746781</v>
      </c>
      <c r="R5" s="65">
        <f>Lønn!K56</f>
        <v>1.0013947001394701</v>
      </c>
      <c r="S5" s="65">
        <f>Lønn!K68</f>
        <v>1.0037300779925398</v>
      </c>
      <c r="T5" s="65">
        <f>Lønn!K80</f>
        <v>1.002979145978153</v>
      </c>
      <c r="U5" s="65">
        <f>Lønn!K92</f>
        <v>1.0044699872286078</v>
      </c>
      <c r="V5" s="65">
        <f>Lønn!K104</f>
        <v>1.0027247956403269</v>
      </c>
      <c r="W5" s="65">
        <f>Lønn!K116</f>
        <v>0.99829787234042555</v>
      </c>
      <c r="X5" s="65">
        <f>Lønn!K128</f>
        <v>0.99863387978142082</v>
      </c>
      <c r="Y5" s="65">
        <f>Lønn!K140</f>
        <v>1.0018547959724431</v>
      </c>
    </row>
    <row r="6" spans="1:27" x14ac:dyDescent="0.25">
      <c r="A6" s="23" t="s">
        <v>231</v>
      </c>
      <c r="B6" s="30">
        <v>0.12620249225694199</v>
      </c>
      <c r="C6" s="139">
        <v>0.11928216926771286</v>
      </c>
      <c r="D6" s="139">
        <v>0.18094885324806742</v>
      </c>
      <c r="M6" s="134" t="s">
        <v>249</v>
      </c>
      <c r="N6" s="65">
        <f>Lønn!K9</f>
        <v>1.0011350737797957</v>
      </c>
      <c r="O6" s="65">
        <f>Lønn!K21</f>
        <v>1.0007415647015201</v>
      </c>
      <c r="P6" s="65">
        <f>Lønn!K33</f>
        <v>1.0018057060310581</v>
      </c>
      <c r="Q6" s="65">
        <f>Lønn!K45</f>
        <v>1.0028429282160625</v>
      </c>
      <c r="R6" s="65">
        <f>Lønn!K57</f>
        <v>1.0072916666666667</v>
      </c>
      <c r="S6" s="65">
        <f>Lønn!K69</f>
        <v>1.0030181086519114</v>
      </c>
      <c r="T6" s="65">
        <f>Lønn!K81</f>
        <v>1.0062335958005248</v>
      </c>
      <c r="U6" s="65">
        <f>Lønn!K93</f>
        <v>1.0059861373660997</v>
      </c>
      <c r="V6" s="65">
        <f>Lønn!K105</f>
        <v>1.0060060060060061</v>
      </c>
      <c r="W6" s="65">
        <f>Lønn!K117</f>
        <v>1.0002851439977187</v>
      </c>
      <c r="X6" s="65">
        <f>Lønn!K129</f>
        <v>0.99972565157750348</v>
      </c>
      <c r="Y6" s="65">
        <f>Lønn!K141</f>
        <v>0.99894598155467718</v>
      </c>
    </row>
    <row r="7" spans="1:27" x14ac:dyDescent="0.25">
      <c r="A7" s="23" t="s">
        <v>232</v>
      </c>
      <c r="B7" s="139">
        <v>7.3322601645143093E-2</v>
      </c>
      <c r="C7" s="139">
        <v>7.0459514648664665E-2</v>
      </c>
      <c r="D7" s="139">
        <v>2.5700421248866404E-2</v>
      </c>
      <c r="M7" s="134" t="s">
        <v>250</v>
      </c>
      <c r="N7" s="65">
        <f>Lønn!K10</f>
        <v>1.0011350737797957</v>
      </c>
      <c r="O7" s="65">
        <f>Lønn!K22</f>
        <v>1.0007415647015201</v>
      </c>
      <c r="P7" s="65">
        <f>Lønn!K34</f>
        <v>1.0018057060310581</v>
      </c>
      <c r="Q7" s="65">
        <f>Lønn!K46</f>
        <v>1.0028429282160625</v>
      </c>
      <c r="R7" s="65">
        <f>Lønn!K58</f>
        <v>1.0072916666666667</v>
      </c>
      <c r="S7" s="65">
        <f>Lønn!K70</f>
        <v>1.0030181086519114</v>
      </c>
      <c r="T7" s="65">
        <f>Lønn!K82</f>
        <v>1.0062335958005248</v>
      </c>
      <c r="U7" s="65">
        <f>Lønn!K94</f>
        <v>1.0059861373660997</v>
      </c>
      <c r="V7" s="65">
        <f>Lønn!K106</f>
        <v>1.0060060060060061</v>
      </c>
      <c r="W7" s="65">
        <f>Lønn!K118</f>
        <v>1.0002851439977187</v>
      </c>
      <c r="X7" s="65">
        <f>Lønn!K130</f>
        <v>0.99972565157750348</v>
      </c>
      <c r="Y7" s="65">
        <f>Lønn!K142</f>
        <v>0.99894598155467718</v>
      </c>
    </row>
    <row r="8" spans="1:27" x14ac:dyDescent="0.25">
      <c r="A8" s="23" t="s">
        <v>233</v>
      </c>
      <c r="B8" s="139">
        <v>8.4782372051988825E-2</v>
      </c>
      <c r="C8" s="139">
        <v>6.4885941678211961E-2</v>
      </c>
      <c r="D8" s="139">
        <v>6.6639891124299092E-2</v>
      </c>
      <c r="M8" s="134" t="s">
        <v>251</v>
      </c>
      <c r="N8" s="65">
        <f>Lønn!K11</f>
        <v>1.0011350737797957</v>
      </c>
      <c r="O8" s="65">
        <f>Lønn!K23</f>
        <v>1.0007415647015201</v>
      </c>
      <c r="P8" s="65">
        <f>Lønn!K35</f>
        <v>1.0018057060310581</v>
      </c>
      <c r="Q8" s="65">
        <f>Lønn!K47</f>
        <v>1.0028429282160625</v>
      </c>
      <c r="R8" s="65">
        <f>Lønn!K59</f>
        <v>1.0072916666666667</v>
      </c>
      <c r="S8" s="65">
        <f>Lønn!K71</f>
        <v>1.0030181086519114</v>
      </c>
      <c r="T8" s="65">
        <f>Lønn!K83</f>
        <v>1.0062335958005248</v>
      </c>
      <c r="U8" s="65">
        <f>Lønn!K95</f>
        <v>1.0059861373660997</v>
      </c>
      <c r="V8" s="65">
        <f>Lønn!K107</f>
        <v>1.0060060060060061</v>
      </c>
      <c r="W8" s="65">
        <f>Lønn!K119</f>
        <v>1.0002851439977187</v>
      </c>
      <c r="X8" s="65">
        <f>Lønn!K131</f>
        <v>0.99972565157750348</v>
      </c>
      <c r="Y8" s="65">
        <f>Lønn!K143</f>
        <v>0.99894598155467718</v>
      </c>
    </row>
    <row r="9" spans="1:27" x14ac:dyDescent="0.25">
      <c r="A9" s="23" t="s">
        <v>234</v>
      </c>
      <c r="B9" s="139">
        <v>7.0227097168448993E-2</v>
      </c>
      <c r="C9" s="139">
        <v>6.8034634409598407E-2</v>
      </c>
      <c r="D9" s="139">
        <v>4.7933128775165978E-2</v>
      </c>
      <c r="M9" s="134" t="s">
        <v>252</v>
      </c>
      <c r="N9" s="65">
        <f>Lønn!K12</f>
        <v>1.0015082956259427</v>
      </c>
      <c r="O9" s="65">
        <f>Lønn!K24</f>
        <v>1</v>
      </c>
      <c r="P9" s="65">
        <f>Lønn!K36</f>
        <v>0.99784482758620696</v>
      </c>
      <c r="Q9" s="65">
        <f>Lønn!K48</f>
        <v>0.99859055673009167</v>
      </c>
      <c r="R9" s="65">
        <f>Lønn!K60</f>
        <v>1</v>
      </c>
      <c r="S9" s="65">
        <f>Lønn!K72</f>
        <v>0.9980059820538385</v>
      </c>
      <c r="T9" s="65">
        <f>Lønn!K84</f>
        <v>0.99871175523349431</v>
      </c>
      <c r="U9" s="65">
        <f>Lønn!K96</f>
        <v>0.99783348808418448</v>
      </c>
      <c r="V9" s="65">
        <f>Lønn!K108</f>
        <v>0.99646017699115041</v>
      </c>
      <c r="W9" s="65">
        <f>Lønn!K120</f>
        <v>0.99544159544159549</v>
      </c>
      <c r="X9" s="65">
        <f>Lønn!K132</f>
        <v>0.99697968149368477</v>
      </c>
      <c r="Y9" s="65" t="str">
        <f>Lønn!K144</f>
        <v/>
      </c>
    </row>
    <row r="10" spans="1:27" ht="15.75" thickBot="1" x14ac:dyDescent="0.3">
      <c r="A10" s="24" t="s">
        <v>236</v>
      </c>
      <c r="B10" s="59">
        <v>0.19158677446740552</v>
      </c>
      <c r="C10" s="59">
        <v>0.21607376262446745</v>
      </c>
      <c r="D10" s="59">
        <v>0.23277770560360106</v>
      </c>
      <c r="M10" s="134" t="s">
        <v>253</v>
      </c>
      <c r="N10" s="65">
        <f>Lønn!K13</f>
        <v>1.0015082956259427</v>
      </c>
      <c r="O10" s="65">
        <f>Lønn!K25</f>
        <v>1</v>
      </c>
      <c r="P10" s="65">
        <f>Lønn!K37</f>
        <v>0.99784482758620696</v>
      </c>
      <c r="Q10" s="65">
        <f>Lønn!K49</f>
        <v>0.99859055673009167</v>
      </c>
      <c r="R10" s="65">
        <f>Lønn!K61</f>
        <v>1</v>
      </c>
      <c r="S10" s="65">
        <f>Lønn!K73</f>
        <v>0.9980059820538385</v>
      </c>
      <c r="T10" s="65">
        <f>Lønn!K85</f>
        <v>0.99871175523349431</v>
      </c>
      <c r="U10" s="65">
        <f>Lønn!K97</f>
        <v>0.99783348808418448</v>
      </c>
      <c r="V10" s="65">
        <f>Lønn!K109</f>
        <v>0.99646017699115041</v>
      </c>
      <c r="W10" s="65">
        <f>Lønn!K121</f>
        <v>0.99544159544159549</v>
      </c>
      <c r="X10" s="65">
        <f>Lønn!K133</f>
        <v>0.99697968149368477</v>
      </c>
      <c r="Y10" s="65" t="str">
        <f>Lønn!K145</f>
        <v/>
      </c>
    </row>
    <row r="11" spans="1:27" ht="15.75" thickBot="1" x14ac:dyDescent="0.3">
      <c r="A11" s="22"/>
      <c r="B11" s="59">
        <v>1</v>
      </c>
      <c r="C11" s="59">
        <v>1</v>
      </c>
      <c r="D11" s="59">
        <v>1</v>
      </c>
      <c r="M11" s="134" t="s">
        <v>254</v>
      </c>
      <c r="N11" s="65">
        <f>Lønn!K14</f>
        <v>1.0015082956259427</v>
      </c>
      <c r="O11" s="65">
        <f>Lønn!K26</f>
        <v>1</v>
      </c>
      <c r="P11" s="65">
        <f>Lønn!K38</f>
        <v>0.99784482758620696</v>
      </c>
      <c r="Q11" s="65">
        <f>Lønn!K50</f>
        <v>0.99859055673009167</v>
      </c>
      <c r="R11" s="65">
        <f>Lønn!K62</f>
        <v>1</v>
      </c>
      <c r="S11" s="65">
        <f>Lønn!K74</f>
        <v>0.9980059820538385</v>
      </c>
      <c r="T11" s="65">
        <f>Lønn!K86</f>
        <v>0.99871175523349431</v>
      </c>
      <c r="U11" s="65">
        <f>Lønn!K98</f>
        <v>0.99783348808418448</v>
      </c>
      <c r="V11" s="65">
        <f>Lønn!K110</f>
        <v>0.99646017699115041</v>
      </c>
      <c r="W11" s="65">
        <f>Lønn!K122</f>
        <v>0.99544159544159549</v>
      </c>
      <c r="X11" s="65">
        <f>Lønn!K134</f>
        <v>0.99697968149368477</v>
      </c>
      <c r="Y11" s="65" t="str">
        <f>Lønn!K146</f>
        <v/>
      </c>
      <c r="Z11" s="65"/>
      <c r="AA11" s="65"/>
    </row>
    <row r="12" spans="1:27" ht="15.75" thickBot="1" x14ac:dyDescent="0.3">
      <c r="F12" s="250">
        <v>2022</v>
      </c>
      <c r="G12" s="250"/>
      <c r="H12" s="250">
        <v>2024</v>
      </c>
      <c r="I12" s="250"/>
      <c r="M12" s="134" t="s">
        <v>255</v>
      </c>
      <c r="N12" s="65">
        <f>Lønn!K15</f>
        <v>1.0015015015015014</v>
      </c>
      <c r="O12" s="65">
        <f>Lønn!K27</f>
        <v>1.0040695523492416</v>
      </c>
      <c r="P12" s="65">
        <f>Lønn!K39</f>
        <v>1.0036153289949385</v>
      </c>
      <c r="Q12" s="65">
        <f>Lønn!K51</f>
        <v>1.0049539985845719</v>
      </c>
      <c r="R12" s="65">
        <f>Lønn!K63</f>
        <v>1.0006795786612301</v>
      </c>
      <c r="S12" s="65">
        <f>Lønn!K75</f>
        <v>1.0033433634236042</v>
      </c>
      <c r="T12" s="65">
        <f>Lønn!K87</f>
        <v>1.0042030391205949</v>
      </c>
      <c r="U12" s="65">
        <f>Lønn!K99</f>
        <v>1.0096573208722741</v>
      </c>
      <c r="V12" s="65">
        <f>Lønn!K111</f>
        <v>1.016994633273703</v>
      </c>
      <c r="W12" s="65">
        <f>Lønn!K123</f>
        <v>1.0190641247833623</v>
      </c>
      <c r="X12" s="65">
        <f>Lønn!K135</f>
        <v>1.0152396785813245</v>
      </c>
      <c r="Y12" s="65" t="str">
        <f>Lønn!K147</f>
        <v/>
      </c>
      <c r="Z12" s="65"/>
      <c r="AA12" s="65"/>
    </row>
    <row r="13" spans="1:27" ht="31.5" thickTop="1" thickBot="1" x14ac:dyDescent="0.3">
      <c r="A13" s="177" t="s">
        <v>220</v>
      </c>
      <c r="B13" s="177" t="s">
        <v>268</v>
      </c>
      <c r="C13" s="177" t="s">
        <v>269</v>
      </c>
      <c r="D13" s="177" t="s">
        <v>359</v>
      </c>
      <c r="E13" s="177" t="s">
        <v>270</v>
      </c>
      <c r="F13" s="177" t="s">
        <v>271</v>
      </c>
      <c r="G13" s="177" t="s">
        <v>272</v>
      </c>
      <c r="H13" s="177" t="s">
        <v>271</v>
      </c>
      <c r="I13" s="177" t="s">
        <v>272</v>
      </c>
      <c r="J13" s="177"/>
      <c r="M13" s="134" t="s">
        <v>256</v>
      </c>
      <c r="N13" s="65">
        <f>Lønn!K16</f>
        <v>1.0015015015015014</v>
      </c>
      <c r="O13" s="65">
        <f>Lønn!K28</f>
        <v>1.0040695523492416</v>
      </c>
      <c r="P13" s="65">
        <f>Lønn!K40</f>
        <v>1.0036153289949385</v>
      </c>
      <c r="Q13" s="65">
        <f>Lønn!K52</f>
        <v>1.0049539985845719</v>
      </c>
      <c r="R13" s="65">
        <f>Lønn!K64</f>
        <v>1.0006795786612301</v>
      </c>
      <c r="S13" s="65">
        <f>Lønn!K76</f>
        <v>1.0033433634236042</v>
      </c>
      <c r="T13" s="65">
        <f>Lønn!K88</f>
        <v>1.0042030391205949</v>
      </c>
      <c r="U13" s="65">
        <f>Lønn!K100</f>
        <v>1.0096573208722741</v>
      </c>
      <c r="V13" s="65">
        <f>Lønn!K112</f>
        <v>1.016994633273703</v>
      </c>
      <c r="W13" s="65">
        <f>Lønn!K124</f>
        <v>1.0190641247833623</v>
      </c>
      <c r="X13" s="65">
        <f>Lønn!K136</f>
        <v>1.0152396785813245</v>
      </c>
      <c r="Y13" s="65" t="str">
        <f>Lønn!K148</f>
        <v/>
      </c>
      <c r="Z13" s="65"/>
      <c r="AA13" s="65"/>
    </row>
    <row r="14" spans="1:27" x14ac:dyDescent="0.25">
      <c r="A14" t="s">
        <v>195</v>
      </c>
      <c r="B14" s="120">
        <v>0.74532871972318337</v>
      </c>
      <c r="C14" s="140">
        <v>0.42</v>
      </c>
      <c r="D14" s="175">
        <f>0.232+0.022</f>
        <v>0.254</v>
      </c>
      <c r="E14" s="141">
        <v>0.33700000000000002</v>
      </c>
      <c r="F14" s="52">
        <v>0.14154</v>
      </c>
      <c r="G14" s="139">
        <v>0.41672309730605034</v>
      </c>
      <c r="H14" s="139">
        <f>E14*D14</f>
        <v>8.5598000000000007E-2</v>
      </c>
      <c r="I14" s="139">
        <f>H14/H17</f>
        <v>0.26618031650076657</v>
      </c>
      <c r="J14" s="139"/>
      <c r="K14" s="156"/>
      <c r="M14" s="134" t="s">
        <v>257</v>
      </c>
      <c r="N14" s="65">
        <f>Lønn!K17</f>
        <v>1.0015015015015014</v>
      </c>
      <c r="O14" s="65">
        <f>Lønn!K29</f>
        <v>1.0040695523492416</v>
      </c>
      <c r="P14" s="65">
        <f>Lønn!K41</f>
        <v>1.0036153289949385</v>
      </c>
      <c r="Q14" s="65">
        <f>Lønn!K53</f>
        <v>1.0049539985845719</v>
      </c>
      <c r="R14" s="65">
        <f>Lønn!K65</f>
        <v>1.0006795786612301</v>
      </c>
      <c r="S14" s="65">
        <f>Lønn!K77</f>
        <v>1.0033433634236042</v>
      </c>
      <c r="T14" s="65">
        <f>Lønn!K89</f>
        <v>1.0042030391205949</v>
      </c>
      <c r="U14" s="65">
        <f>Lønn!K101</f>
        <v>1.0096573208722741</v>
      </c>
      <c r="V14" s="65">
        <f>Lønn!K113</f>
        <v>1.016994633273703</v>
      </c>
      <c r="W14" s="65">
        <f>Lønn!K125</f>
        <v>1.0190641247833623</v>
      </c>
      <c r="X14" s="70">
        <f>Lønn!K137</f>
        <v>1.0152396785813245</v>
      </c>
      <c r="Y14" s="70" t="str">
        <f>Lønn!K149</f>
        <v/>
      </c>
      <c r="Z14" s="65"/>
      <c r="AA14" s="65"/>
    </row>
    <row r="15" spans="1:27" x14ac:dyDescent="0.25">
      <c r="A15" t="s">
        <v>224</v>
      </c>
      <c r="B15" s="120">
        <v>0.22237600922722031</v>
      </c>
      <c r="C15" s="140">
        <v>0.37</v>
      </c>
      <c r="D15" s="175">
        <f>0.019+0.203</f>
        <v>0.222</v>
      </c>
      <c r="E15" s="141">
        <v>0.36799999999999999</v>
      </c>
      <c r="F15" s="52">
        <v>0.13616</v>
      </c>
      <c r="G15" s="139">
        <v>0.4008832621816576</v>
      </c>
      <c r="H15" s="139">
        <f t="shared" ref="H15:H16" si="0">E15*D15</f>
        <v>8.1696000000000005E-2</v>
      </c>
      <c r="I15" s="139">
        <f>H15/H17</f>
        <v>0.25404643959960072</v>
      </c>
      <c r="J15" s="139"/>
      <c r="L15" s="111" t="s">
        <v>260</v>
      </c>
      <c r="M15" s="135" t="s">
        <v>292</v>
      </c>
      <c r="N15" s="115">
        <f>'Delindeks for kapitalkostnader'!C39</f>
        <v>1</v>
      </c>
      <c r="O15" s="115">
        <f>'Delindeks for kapitalkostnader'!D39</f>
        <v>1.0131727002692699</v>
      </c>
      <c r="P15" s="115">
        <f>'Delindeks for kapitalkostnader'!E39</f>
        <v>1.0091792897709151</v>
      </c>
      <c r="Q15" s="115">
        <f>'Delindeks for kapitalkostnader'!F39</f>
        <v>1.0105924246539086</v>
      </c>
      <c r="R15" s="115">
        <f>'Delindeks for kapitalkostnader'!G39</f>
        <v>1.0067363789861448</v>
      </c>
      <c r="S15" s="115">
        <f>'Delindeks for kapitalkostnader'!H39</f>
        <v>0.99476293747932343</v>
      </c>
      <c r="T15" s="115">
        <f>'Delindeks for kapitalkostnader'!I39</f>
        <v>0.99923586639616346</v>
      </c>
      <c r="U15" s="115">
        <f>'Delindeks for kapitalkostnader'!J39</f>
        <v>1.0121734716782262</v>
      </c>
      <c r="V15" s="115">
        <f>'Delindeks for kapitalkostnader'!K39</f>
        <v>1.0568942911950654</v>
      </c>
      <c r="W15" s="115">
        <f>'Delindeks for kapitalkostnader'!L39</f>
        <v>0.98857455156930363</v>
      </c>
      <c r="X15" s="65">
        <f>'Delindeks for kapitalkostnader'!M39</f>
        <v>1.0027421806112757</v>
      </c>
      <c r="Y15" s="65">
        <f>'Delindeks for kapitalkostnader'!N39</f>
        <v>1.0285547785547786</v>
      </c>
      <c r="Z15" s="115"/>
      <c r="AA15" s="115"/>
    </row>
    <row r="16" spans="1:27" ht="15.75" thickBot="1" x14ac:dyDescent="0.3">
      <c r="A16" s="22" t="s">
        <v>228</v>
      </c>
      <c r="B16" s="28">
        <v>3.2295271049596307E-2</v>
      </c>
      <c r="C16" s="142">
        <v>0.21</v>
      </c>
      <c r="D16" s="176">
        <v>0.52300000000000002</v>
      </c>
      <c r="E16" s="143">
        <v>0.29499999999999998</v>
      </c>
      <c r="F16" s="56">
        <v>6.1949999999999991E-2</v>
      </c>
      <c r="G16" s="59">
        <v>0.18239364051229204</v>
      </c>
      <c r="H16" s="59">
        <f t="shared" si="0"/>
        <v>0.15428500000000001</v>
      </c>
      <c r="I16" s="59">
        <f>H16/H17</f>
        <v>0.47977324389963277</v>
      </c>
      <c r="J16" s="59"/>
      <c r="M16" s="134" t="s">
        <v>247</v>
      </c>
      <c r="N16" s="65">
        <f>'Delindeks for kapitalkostnader'!C40</f>
        <v>0.99983705313055515</v>
      </c>
      <c r="O16" s="65">
        <f>'Delindeks for kapitalkostnader'!D40</f>
        <v>0.99948533400044903</v>
      </c>
      <c r="P16" s="65">
        <f>'Delindeks for kapitalkostnader'!E40</f>
        <v>1.0009196742649977</v>
      </c>
      <c r="Q16" s="65">
        <f>'Delindeks for kapitalkostnader'!F40</f>
        <v>0.9994386494342411</v>
      </c>
      <c r="R16" s="65">
        <f>'Delindeks for kapitalkostnader'!G40</f>
        <v>1.0002690078670762</v>
      </c>
      <c r="S16" s="65">
        <f>'Delindeks for kapitalkostnader'!H40</f>
        <v>1.0012268533024511</v>
      </c>
      <c r="T16" s="65">
        <f>'Delindeks for kapitalkostnader'!I40</f>
        <v>0.99849096258515879</v>
      </c>
      <c r="U16" s="65">
        <f>'Delindeks for kapitalkostnader'!J40</f>
        <v>1.0025034748163044</v>
      </c>
      <c r="V16" s="65">
        <f>'Delindeks for kapitalkostnader'!K40</f>
        <v>0.99598420899812101</v>
      </c>
      <c r="W16" s="65">
        <f>'Delindeks for kapitalkostnader'!L40</f>
        <v>1.0143541884971301</v>
      </c>
      <c r="X16" s="65">
        <f>'Delindeks for kapitalkostnader'!M40</f>
        <v>1.0048840148212146</v>
      </c>
      <c r="Y16" s="65">
        <f>'Delindeks for kapitalkostnader'!N40</f>
        <v>1.0016457133101804</v>
      </c>
      <c r="Z16" s="65"/>
      <c r="AA16" s="65"/>
    </row>
    <row r="17" spans="1:27" ht="15.75" thickBot="1" x14ac:dyDescent="0.3">
      <c r="A17" s="22" t="s">
        <v>230</v>
      </c>
      <c r="B17" s="28">
        <v>1</v>
      </c>
      <c r="C17" s="142">
        <v>1</v>
      </c>
      <c r="D17" s="142">
        <f>SUM(D14:D16)</f>
        <v>0.999</v>
      </c>
      <c r="E17" s="144">
        <v>1</v>
      </c>
      <c r="F17" s="56">
        <v>0.33965000000000001</v>
      </c>
      <c r="G17" s="28">
        <v>0.99999999999999989</v>
      </c>
      <c r="H17" s="28">
        <f>SUM(H14:H16)</f>
        <v>0.321579</v>
      </c>
      <c r="I17" s="28">
        <f>SUM(I14:I16)</f>
        <v>1</v>
      </c>
      <c r="J17" s="28"/>
      <c r="M17" s="134" t="s">
        <v>248</v>
      </c>
      <c r="N17" s="65">
        <f>'Delindeks for kapitalkostnader'!C41</f>
        <v>1.0000906065698001</v>
      </c>
      <c r="O17" s="65">
        <f>'Delindeks for kapitalkostnader'!D41</f>
        <v>1.0011555081757599</v>
      </c>
      <c r="P17" s="65">
        <f>'Delindeks for kapitalkostnader'!E41</f>
        <v>1.0003845990868341</v>
      </c>
      <c r="Q17" s="65">
        <f>'Delindeks for kapitalkostnader'!F41</f>
        <v>1.0002544111824776</v>
      </c>
      <c r="R17" s="65">
        <f>'Delindeks for kapitalkostnader'!G41</f>
        <v>1.0014060542295786</v>
      </c>
      <c r="S17" s="65">
        <f>'Delindeks for kapitalkostnader'!H41</f>
        <v>0.99929736917521461</v>
      </c>
      <c r="T17" s="65">
        <f>'Delindeks for kapitalkostnader'!I41</f>
        <v>1.0005688457157091</v>
      </c>
      <c r="U17" s="65">
        <f>'Delindeks for kapitalkostnader'!J41</f>
        <v>1.0038132642359796</v>
      </c>
      <c r="V17" s="65">
        <f>'Delindeks for kapitalkostnader'!K41</f>
        <v>0.99981647684406361</v>
      </c>
      <c r="W17" s="65">
        <f>'Delindeks for kapitalkostnader'!L41</f>
        <v>0.99844174128345464</v>
      </c>
      <c r="X17" s="65">
        <f>'Delindeks for kapitalkostnader'!M41</f>
        <v>0.99997673687316091</v>
      </c>
      <c r="Y17" s="65">
        <f>'Delindeks for kapitalkostnader'!N41</f>
        <v>0.99958533597210453</v>
      </c>
      <c r="Z17" s="65"/>
      <c r="AA17" s="65"/>
    </row>
    <row r="18" spans="1:27" x14ac:dyDescent="0.25">
      <c r="M18" s="134" t="s">
        <v>249</v>
      </c>
      <c r="N18" s="65">
        <f>'Delindeks for kapitalkostnader'!C42</f>
        <v>1.0004528090627676</v>
      </c>
      <c r="O18" s="65">
        <f>'Delindeks for kapitalkostnader'!D42</f>
        <v>0.99995186834850858</v>
      </c>
      <c r="P18" s="65">
        <f>'Delindeks for kapitalkostnader'!E42</f>
        <v>1.0074898643597121</v>
      </c>
      <c r="Q18" s="65">
        <f>'Delindeks for kapitalkostnader'!F42</f>
        <v>0.99978376439398009</v>
      </c>
      <c r="R18" s="65">
        <f>'Delindeks for kapitalkostnader'!G42</f>
        <v>1.0008689269595172</v>
      </c>
      <c r="S18" s="65">
        <f>'Delindeks for kapitalkostnader'!H42</f>
        <v>1.0139667960940881</v>
      </c>
      <c r="T18" s="65">
        <f>'Delindeks for kapitalkostnader'!I42</f>
        <v>0.99883624885210898</v>
      </c>
      <c r="U18" s="65">
        <f>'Delindeks for kapitalkostnader'!J42</f>
        <v>1.0001862591277217</v>
      </c>
      <c r="V18" s="65">
        <f>'Delindeks for kapitalkostnader'!K42</f>
        <v>0.99542444471078384</v>
      </c>
      <c r="W18" s="65">
        <f>'Delindeks for kapitalkostnader'!L42</f>
        <v>1.0004486377669359</v>
      </c>
      <c r="X18" s="65">
        <f>'Delindeks for kapitalkostnader'!M42</f>
        <v>0.99995029527153179</v>
      </c>
      <c r="Y18" s="65">
        <f>'Delindeks for kapitalkostnader'!N42</f>
        <v>1.0042801838441846</v>
      </c>
      <c r="Z18" s="65"/>
      <c r="AA18" s="65"/>
    </row>
    <row r="19" spans="1:27" x14ac:dyDescent="0.25">
      <c r="M19" s="134" t="s">
        <v>250</v>
      </c>
      <c r="N19" s="65">
        <f>'Delindeks for kapitalkostnader'!C43</f>
        <v>1.0023707248398044</v>
      </c>
      <c r="O19" s="65">
        <f>'Delindeks for kapitalkostnader'!D43</f>
        <v>0.99977767793278405</v>
      </c>
      <c r="P19" s="65">
        <f>'Delindeks for kapitalkostnader'!E43</f>
        <v>0.99944708831607998</v>
      </c>
      <c r="Q19" s="65">
        <f>'Delindeks for kapitalkostnader'!F43</f>
        <v>1.0010615229949482</v>
      </c>
      <c r="R19" s="65">
        <f>'Delindeks for kapitalkostnader'!G43</f>
        <v>1.000393978592794</v>
      </c>
      <c r="S19" s="65">
        <f>'Delindeks for kapitalkostnader'!H43</f>
        <v>1.0163183857630769</v>
      </c>
      <c r="T19" s="65">
        <f>'Delindeks for kapitalkostnader'!I43</f>
        <v>1.0002768998962337</v>
      </c>
      <c r="U19" s="65">
        <f>'Delindeks for kapitalkostnader'!J43</f>
        <v>1.0050251871184188</v>
      </c>
      <c r="V19" s="65">
        <f>'Delindeks for kapitalkostnader'!K43</f>
        <v>1.0010301253962428</v>
      </c>
      <c r="W19" s="65">
        <f>'Delindeks for kapitalkostnader'!L43</f>
        <v>0.98430535352124449</v>
      </c>
      <c r="X19" s="65">
        <f>'Delindeks for kapitalkostnader'!M43</f>
        <v>0.99909688745378</v>
      </c>
      <c r="Y19" s="65">
        <f>'Delindeks for kapitalkostnader'!N43</f>
        <v>1.0001382734672073</v>
      </c>
      <c r="Z19" s="65"/>
      <c r="AA19" s="65"/>
    </row>
    <row r="20" spans="1:27" x14ac:dyDescent="0.25">
      <c r="M20" s="134" t="s">
        <v>251</v>
      </c>
      <c r="N20" s="65">
        <f>'Delindeks for kapitalkostnader'!C44</f>
        <v>0.99891164539428123</v>
      </c>
      <c r="O20" s="65">
        <f>'Delindeks for kapitalkostnader'!D44</f>
        <v>0.99945928566074349</v>
      </c>
      <c r="P20" s="65">
        <f>'Delindeks for kapitalkostnader'!E44</f>
        <v>1.0006939584373997</v>
      </c>
      <c r="Q20" s="65">
        <f>'Delindeks for kapitalkostnader'!F44</f>
        <v>1.0022654405164251</v>
      </c>
      <c r="R20" s="65">
        <f>'Delindeks for kapitalkostnader'!G44</f>
        <v>1.002360141785692</v>
      </c>
      <c r="S20" s="65">
        <f>'Delindeks for kapitalkostnader'!H44</f>
        <v>1.005744675715079</v>
      </c>
      <c r="T20" s="65">
        <f>'Delindeks for kapitalkostnader'!I44</f>
        <v>0.99733708372386498</v>
      </c>
      <c r="U20" s="65">
        <f>'Delindeks for kapitalkostnader'!J44</f>
        <v>1.0057246664732955</v>
      </c>
      <c r="V20" s="65">
        <f>'Delindeks for kapitalkostnader'!K44</f>
        <v>0.99904217880706403</v>
      </c>
      <c r="W20" s="65">
        <f>'Delindeks for kapitalkostnader'!L44</f>
        <v>1.0035103555693361</v>
      </c>
      <c r="X20" s="65">
        <f>'Delindeks for kapitalkostnader'!M44</f>
        <v>0.99863864312153705</v>
      </c>
      <c r="Y20" s="65">
        <f>'Delindeks for kapitalkostnader'!N44</f>
        <v>1.0002590673575131</v>
      </c>
      <c r="Z20" s="65"/>
      <c r="AA20" s="65"/>
    </row>
    <row r="21" spans="1:27" x14ac:dyDescent="0.25">
      <c r="M21" s="134" t="s">
        <v>252</v>
      </c>
      <c r="N21" s="65">
        <f>'Delindeks for kapitalkostnader'!C45</f>
        <v>1.0014598055804387</v>
      </c>
      <c r="O21" s="65">
        <f>'Delindeks for kapitalkostnader'!D45</f>
        <v>0.99852618547136451</v>
      </c>
      <c r="P21" s="65">
        <f>'Delindeks for kapitalkostnader'!E45</f>
        <v>1.0006332774080098</v>
      </c>
      <c r="Q21" s="65">
        <f>'Delindeks for kapitalkostnader'!F45</f>
        <v>0.99921144464131706</v>
      </c>
      <c r="R21" s="65">
        <f>'Delindeks for kapitalkostnader'!G45</f>
        <v>1.0005684337705734</v>
      </c>
      <c r="S21" s="65">
        <f>'Delindeks for kapitalkostnader'!H45</f>
        <v>1.0051023510893351</v>
      </c>
      <c r="T21" s="65">
        <f>'Delindeks for kapitalkostnader'!I45</f>
        <v>1.000094499037278</v>
      </c>
      <c r="U21" s="65">
        <f>'Delindeks for kapitalkostnader'!J45</f>
        <v>1.0068000145951981</v>
      </c>
      <c r="V21" s="65">
        <f>'Delindeks for kapitalkostnader'!K45</f>
        <v>1.0027736287168625</v>
      </c>
      <c r="W21" s="65">
        <f>'Delindeks for kapitalkostnader'!L45</f>
        <v>0.99973187171087918</v>
      </c>
      <c r="X21" s="65">
        <f>'Delindeks for kapitalkostnader'!M45</f>
        <v>0.99927493037667459</v>
      </c>
      <c r="Y21" s="65" t="str">
        <f>'Delindeks for kapitalkostnader'!N45</f>
        <v/>
      </c>
      <c r="Z21" s="65"/>
      <c r="AA21" s="65"/>
    </row>
    <row r="22" spans="1:27" x14ac:dyDescent="0.25">
      <c r="M22" s="134" t="s">
        <v>253</v>
      </c>
      <c r="N22" s="65">
        <f>'Delindeks for kapitalkostnader'!C46</f>
        <v>0.99898620848556674</v>
      </c>
      <c r="O22" s="65">
        <f>'Delindeks for kapitalkostnader'!D46</f>
        <v>1.0006735445473942</v>
      </c>
      <c r="P22" s="65">
        <f>'Delindeks for kapitalkostnader'!E46</f>
        <v>1.0003118541203371</v>
      </c>
      <c r="Q22" s="65">
        <f>'Delindeks for kapitalkostnader'!F46</f>
        <v>0.99949583224855365</v>
      </c>
      <c r="R22" s="65">
        <f>'Delindeks for kapitalkostnader'!G46</f>
        <v>0.99961013589868397</v>
      </c>
      <c r="S22" s="65">
        <f>'Delindeks for kapitalkostnader'!H46</f>
        <v>0.99859909794191848</v>
      </c>
      <c r="T22" s="65">
        <f>'Delindeks for kapitalkostnader'!I46</f>
        <v>0.99991484589253288</v>
      </c>
      <c r="U22" s="65">
        <f>'Delindeks for kapitalkostnader'!J46</f>
        <v>1.0061185356419071</v>
      </c>
      <c r="V22" s="65">
        <f>'Delindeks for kapitalkostnader'!K46</f>
        <v>1.0001505852670347</v>
      </c>
      <c r="W22" s="65">
        <f>'Delindeks for kapitalkostnader'!L46</f>
        <v>0.99634594777174268</v>
      </c>
      <c r="X22" s="65">
        <f>'Delindeks for kapitalkostnader'!M46</f>
        <v>1.0066365628118334</v>
      </c>
      <c r="Y22" s="65" t="str">
        <f>'Delindeks for kapitalkostnader'!N46</f>
        <v/>
      </c>
      <c r="Z22" s="65"/>
      <c r="AA22" s="65"/>
    </row>
    <row r="23" spans="1:27" x14ac:dyDescent="0.25">
      <c r="M23" s="134" t="s">
        <v>254</v>
      </c>
      <c r="N23" s="65">
        <f>'Delindeks for kapitalkostnader'!C47</f>
        <v>0.99994538774699637</v>
      </c>
      <c r="O23" s="65">
        <f>'Delindeks for kapitalkostnader'!D47</f>
        <v>1.0009860102046477</v>
      </c>
      <c r="P23" s="65">
        <f>'Delindeks for kapitalkostnader'!E47</f>
        <v>1.0036711200944179</v>
      </c>
      <c r="Q23" s="65">
        <f>'Delindeks for kapitalkostnader'!F47</f>
        <v>0.99763871899032486</v>
      </c>
      <c r="R23" s="65">
        <f>'Delindeks for kapitalkostnader'!G47</f>
        <v>0.98686320129080007</v>
      </c>
      <c r="S23" s="65">
        <f>'Delindeks for kapitalkostnader'!H47</f>
        <v>1.0022188469817013</v>
      </c>
      <c r="T23" s="65">
        <f>'Delindeks for kapitalkostnader'!I47</f>
        <v>0.99951830143789278</v>
      </c>
      <c r="U23" s="65">
        <f>'Delindeks for kapitalkostnader'!J47</f>
        <v>1.0010546705587271</v>
      </c>
      <c r="V23" s="65">
        <f>'Delindeks for kapitalkostnader'!K47</f>
        <v>1.0061915165350224</v>
      </c>
      <c r="W23" s="65">
        <f>'Delindeks for kapitalkostnader'!L47</f>
        <v>0.99933437121992752</v>
      </c>
      <c r="X23" s="65">
        <f>'Delindeks for kapitalkostnader'!M47</f>
        <v>0.99906270796127472</v>
      </c>
      <c r="Y23" s="65" t="str">
        <f>'Delindeks for kapitalkostnader'!N47</f>
        <v/>
      </c>
    </row>
    <row r="24" spans="1:27" x14ac:dyDescent="0.25">
      <c r="M24" s="134" t="s">
        <v>255</v>
      </c>
      <c r="N24" s="65">
        <f>'Delindeks for kapitalkostnader'!C48</f>
        <v>1.0003717113564867</v>
      </c>
      <c r="O24" s="65">
        <f>'Delindeks for kapitalkostnader'!D48</f>
        <v>1.0020788271486913</v>
      </c>
      <c r="P24" s="65">
        <f>'Delindeks for kapitalkostnader'!E48</f>
        <v>0.99477851510020487</v>
      </c>
      <c r="Q24" s="65">
        <f>'Delindeks for kapitalkostnader'!F48</f>
        <v>1.0052178049634468</v>
      </c>
      <c r="R24" s="65">
        <f>'Delindeks for kapitalkostnader'!G48</f>
        <v>0.99992128480950582</v>
      </c>
      <c r="S24" s="65">
        <f>'Delindeks for kapitalkostnader'!H48</f>
        <v>0.99636100493936419</v>
      </c>
      <c r="T24" s="65">
        <f>'Delindeks for kapitalkostnader'!I48</f>
        <v>1.0033089882443655</v>
      </c>
      <c r="U24" s="65">
        <f>'Delindeks for kapitalkostnader'!J48</f>
        <v>1.0005570136980309</v>
      </c>
      <c r="V24" s="65">
        <f>'Delindeks for kapitalkostnader'!K48</f>
        <v>1.004810880109017</v>
      </c>
      <c r="W24" s="65">
        <f>'Delindeks for kapitalkostnader'!L48</f>
        <v>0.99734421199141632</v>
      </c>
      <c r="X24" s="65">
        <f>'Delindeks for kapitalkostnader'!M48</f>
        <v>1.0003691520715599</v>
      </c>
      <c r="Y24" s="65" t="str">
        <f>'Delindeks for kapitalkostnader'!N48</f>
        <v/>
      </c>
    </row>
    <row r="25" spans="1:27" x14ac:dyDescent="0.25">
      <c r="M25" s="134" t="s">
        <v>256</v>
      </c>
      <c r="N25" s="65">
        <f>'Delindeks for kapitalkostnader'!C49</f>
        <v>0.99941520467836265</v>
      </c>
      <c r="O25" s="65">
        <f>'Delindeks for kapitalkostnader'!D49</f>
        <v>1.0000200808457023</v>
      </c>
      <c r="P25" s="65">
        <f>'Delindeks for kapitalkostnader'!E49</f>
        <v>1.0138883978019728</v>
      </c>
      <c r="Q25" s="65">
        <f>'Delindeks for kapitalkostnader'!F49</f>
        <v>1.0031270506808354</v>
      </c>
      <c r="R25" s="65">
        <f>'Delindeks for kapitalkostnader'!G49</f>
        <v>1.0014580385647143</v>
      </c>
      <c r="S25" s="65">
        <f>'Delindeks for kapitalkostnader'!H49</f>
        <v>1.0016785049682218</v>
      </c>
      <c r="T25" s="65">
        <f>'Delindeks for kapitalkostnader'!I49</f>
        <v>1.0017615834460269</v>
      </c>
      <c r="U25" s="65">
        <f>'Delindeks for kapitalkostnader'!J49</f>
        <v>1.0029156022401025</v>
      </c>
      <c r="V25" s="65">
        <f>'Delindeks for kapitalkostnader'!K49</f>
        <v>0.99735711358602186</v>
      </c>
      <c r="W25" s="65">
        <f>'Delindeks for kapitalkostnader'!L49</f>
        <v>1.0001632306202959</v>
      </c>
      <c r="X25" s="65">
        <f>'Delindeks for kapitalkostnader'!M49</f>
        <v>1.0009376673580992</v>
      </c>
      <c r="Y25" s="65" t="str">
        <f>'Delindeks for kapitalkostnader'!N49</f>
        <v/>
      </c>
    </row>
    <row r="26" spans="1:27" x14ac:dyDescent="0.25">
      <c r="M26" s="134" t="s">
        <v>257</v>
      </c>
      <c r="N26" s="65">
        <f>'Delindeks for kapitalkostnader'!C50</f>
        <v>1.0009716666666668</v>
      </c>
      <c r="O26" s="65">
        <f>'Delindeks for kapitalkostnader'!D50</f>
        <v>1.0015615855198094</v>
      </c>
      <c r="P26" s="65">
        <f>'Delindeks for kapitalkostnader'!E50</f>
        <v>0.99910674802514454</v>
      </c>
      <c r="Q26" s="65">
        <f>'Delindeks for kapitalkostnader'!F50</f>
        <v>1.0009665029160613</v>
      </c>
      <c r="R26" s="65">
        <f>'Delindeks for kapitalkostnader'!G50</f>
        <v>1.00025275820088</v>
      </c>
      <c r="S26" s="65">
        <f>'Delindeks for kapitalkostnader'!H50</f>
        <v>0.99862091668178676</v>
      </c>
      <c r="T26" s="65">
        <f>'Delindeks for kapitalkostnader'!I50</f>
        <v>0.99979914473520004</v>
      </c>
      <c r="U26" s="65">
        <f>'Delindeks for kapitalkostnader'!J50</f>
        <v>1.0013174178816167</v>
      </c>
      <c r="V26" s="65">
        <f>'Delindeks for kapitalkostnader'!K50</f>
        <v>0.9999578519753054</v>
      </c>
      <c r="W26" s="65">
        <f>'Delindeks for kapitalkostnader'!L50</f>
        <v>0.99929020091145815</v>
      </c>
      <c r="X26" s="70">
        <f>'Delindeks for kapitalkostnader'!M50</f>
        <v>0.99989635352869133</v>
      </c>
      <c r="Y26" s="70" t="str">
        <f>'Delindeks for kapitalkostnader'!N50</f>
        <v/>
      </c>
    </row>
    <row r="27" spans="1:27" x14ac:dyDescent="0.25">
      <c r="L27" s="116" t="s">
        <v>261</v>
      </c>
      <c r="M27" s="135" t="s">
        <v>292</v>
      </c>
      <c r="N27" s="115">
        <f>'Drivstoff_bensin&amp;diesel'!F6</f>
        <v>1</v>
      </c>
      <c r="O27" s="115">
        <f>'Drivstoff_bensin&amp;diesel'!F18</f>
        <v>0.98848684210526327</v>
      </c>
      <c r="P27" s="115">
        <f>'Drivstoff_bensin&amp;diesel'!F30</f>
        <v>1.0678233438485805</v>
      </c>
      <c r="Q27" s="115">
        <f>'Drivstoff_bensin&amp;diesel'!F42</f>
        <v>1.0748091603053436</v>
      </c>
      <c r="R27" s="115">
        <f>'Drivstoff_bensin&amp;diesel'!F54</f>
        <v>0.98204419889502748</v>
      </c>
      <c r="S27" s="115">
        <f>'Drivstoff_bensin&amp;diesel'!F66</f>
        <v>1.0385144429160935</v>
      </c>
      <c r="T27" s="115">
        <f>'Drivstoff_bensin&amp;diesel'!F78</f>
        <v>1.0735735735735736</v>
      </c>
      <c r="U27" s="115">
        <f>'Drivstoff_bensin&amp;diesel'!F90</f>
        <v>1.0181378476420797</v>
      </c>
      <c r="V27" s="115">
        <f>'Drivstoff_bensin&amp;diesel'!F102</f>
        <v>1.0417495029821073</v>
      </c>
      <c r="W27" s="115">
        <f>'Drivstoff_bensin&amp;diesel'!F114</f>
        <v>0.94859359844810864</v>
      </c>
      <c r="X27" s="65">
        <f>'Drivstoff_bensin&amp;diesel'!F126</f>
        <v>1.0058479532163744</v>
      </c>
      <c r="Y27" s="65">
        <f>'Drivstoff_bensin&amp;diesel'!F138</f>
        <v>0.99497991967871491</v>
      </c>
      <c r="Z27" s="111"/>
      <c r="AA27" s="111"/>
    </row>
    <row r="28" spans="1:27" x14ac:dyDescent="0.25">
      <c r="M28" s="134" t="s">
        <v>247</v>
      </c>
      <c r="N28" s="65">
        <f>'Drivstoff_bensin&amp;diesel'!F7</f>
        <v>0.97364341085271311</v>
      </c>
      <c r="O28" s="65">
        <f>'Drivstoff_bensin&amp;diesel'!F19</f>
        <v>0.94342762063227958</v>
      </c>
      <c r="P28" s="65">
        <f>'Drivstoff_bensin&amp;diesel'!F31</f>
        <v>0.99409158050221558</v>
      </c>
      <c r="Q28" s="65">
        <f>'Drivstoff_bensin&amp;diesel'!F43</f>
        <v>1.0056818181818181</v>
      </c>
      <c r="R28" s="65">
        <f>'Drivstoff_bensin&amp;diesel'!F55</f>
        <v>1.0225035161744023</v>
      </c>
      <c r="S28" s="65">
        <f>'Drivstoff_bensin&amp;diesel'!F67</f>
        <v>0.96291390728476822</v>
      </c>
      <c r="T28" s="65">
        <f>'Drivstoff_bensin&amp;diesel'!F79</f>
        <v>1.0153846153846153</v>
      </c>
      <c r="U28" s="65">
        <f>'Drivstoff_bensin&amp;diesel'!F91</f>
        <v>1.0593824228028503</v>
      </c>
      <c r="V28" s="65">
        <f>'Drivstoff_bensin&amp;diesel'!F103</f>
        <v>0.96183206106870234</v>
      </c>
      <c r="W28" s="65">
        <f>'Drivstoff_bensin&amp;diesel'!F115</f>
        <v>1.0869120654396729</v>
      </c>
      <c r="X28" s="65">
        <f>'Drivstoff_bensin&amp;diesel'!F127</f>
        <v>1.0067829457364341</v>
      </c>
      <c r="Y28" s="65">
        <f>'Drivstoff_bensin&amp;diesel'!F139</f>
        <v>0.96770938446014143</v>
      </c>
    </row>
    <row r="29" spans="1:27" x14ac:dyDescent="0.25">
      <c r="M29" s="134" t="s">
        <v>248</v>
      </c>
      <c r="N29" s="65">
        <f>'Drivstoff_bensin&amp;diesel'!F8</f>
        <v>1.0286624203821655</v>
      </c>
      <c r="O29" s="65">
        <f>'Drivstoff_bensin&amp;diesel'!F20</f>
        <v>1.0828924162257494</v>
      </c>
      <c r="P29" s="65">
        <f>'Drivstoff_bensin&amp;diesel'!F32</f>
        <v>0.97919762258543841</v>
      </c>
      <c r="Q29" s="65">
        <f>'Drivstoff_bensin&amp;diesel'!F44</f>
        <v>0.97598870056497167</v>
      </c>
      <c r="R29" s="65">
        <f>'Drivstoff_bensin&amp;diesel'!F56</f>
        <v>1.0123796423658871</v>
      </c>
      <c r="S29" s="65">
        <f>'Drivstoff_bensin&amp;diesel'!F68</f>
        <v>0.96973865199449794</v>
      </c>
      <c r="T29" s="65">
        <f>'Drivstoff_bensin&amp;diesel'!F80</f>
        <v>0.98898071625344353</v>
      </c>
      <c r="U29" s="65">
        <f>'Drivstoff_bensin&amp;diesel'!F92</f>
        <v>1.2073991031390134</v>
      </c>
      <c r="V29" s="65">
        <f>'Drivstoff_bensin&amp;diesel'!F104</f>
        <v>1.0406746031746033</v>
      </c>
      <c r="W29" s="65">
        <f>'Drivstoff_bensin&amp;diesel'!F116</f>
        <v>0.97271872060206965</v>
      </c>
      <c r="X29" s="65">
        <f>'Drivstoff_bensin&amp;diesel'!F128</f>
        <v>0.98075072184793066</v>
      </c>
      <c r="Y29" s="65">
        <f>'Drivstoff_bensin&amp;diesel'!F140</f>
        <v>1.1866527632950989</v>
      </c>
    </row>
    <row r="30" spans="1:27" x14ac:dyDescent="0.25">
      <c r="M30" s="134" t="s">
        <v>249</v>
      </c>
      <c r="N30" s="65">
        <f>'Drivstoff_bensin&amp;diesel'!F9</f>
        <v>1.0154798761609907</v>
      </c>
      <c r="O30" s="65">
        <f>'Drivstoff_bensin&amp;diesel'!F21</f>
        <v>0.96254071661237794</v>
      </c>
      <c r="P30" s="65">
        <f>'Drivstoff_bensin&amp;diesel'!F33</f>
        <v>0.95751138088012133</v>
      </c>
      <c r="Q30" s="65">
        <f>'Drivstoff_bensin&amp;diesel'!F45</f>
        <v>1.015918958031838</v>
      </c>
      <c r="R30" s="65">
        <f>'Drivstoff_bensin&amp;diesel'!F57</f>
        <v>0.98505434782608703</v>
      </c>
      <c r="S30" s="65">
        <f>'Drivstoff_bensin&amp;diesel'!F69</f>
        <v>0.95035460992907805</v>
      </c>
      <c r="T30" s="65">
        <f>'Drivstoff_bensin&amp;diesel'!F81</f>
        <v>1.0208913649025069</v>
      </c>
      <c r="U30" s="65">
        <f>'Drivstoff_bensin&amp;diesel'!F93</f>
        <v>0.95450324976787371</v>
      </c>
      <c r="V30" s="65">
        <f>'Drivstoff_bensin&amp;diesel'!F105</f>
        <v>0.95614871306005711</v>
      </c>
      <c r="W30" s="65">
        <f>'Drivstoff_bensin&amp;diesel'!F117</f>
        <v>1.0154738878143132</v>
      </c>
      <c r="X30" s="65">
        <f>'Drivstoff_bensin&amp;diesel'!F129</f>
        <v>0.92639842983316978</v>
      </c>
      <c r="Y30" s="65">
        <f>'Drivstoff_bensin&amp;diesel'!F141</f>
        <v>0.81985940246045697</v>
      </c>
    </row>
    <row r="31" spans="1:27" x14ac:dyDescent="0.25">
      <c r="M31" s="134" t="s">
        <v>250</v>
      </c>
      <c r="N31" s="65">
        <f>'Drivstoff_bensin&amp;diesel'!F10</f>
        <v>0.94969512195121952</v>
      </c>
      <c r="O31" s="65">
        <f>'Drivstoff_bensin&amp;diesel'!F22</f>
        <v>0.9813874788494078</v>
      </c>
      <c r="P31" s="65">
        <f>'Drivstoff_bensin&amp;diesel'!F34</f>
        <v>1.011093502377179</v>
      </c>
      <c r="Q31" s="65">
        <f>'Drivstoff_bensin&amp;diesel'!F46</f>
        <v>1.0569800569800569</v>
      </c>
      <c r="R31" s="65">
        <f>'Drivstoff_bensin&amp;diesel'!F58</f>
        <v>1.0220689655172412</v>
      </c>
      <c r="S31" s="65">
        <f>'Drivstoff_bensin&amp;diesel'!F70</f>
        <v>0.98656716417910439</v>
      </c>
      <c r="T31" s="65">
        <f>'Drivstoff_bensin&amp;diesel'!F82</f>
        <v>1.0081855388813099</v>
      </c>
      <c r="U31" s="65">
        <f>'Drivstoff_bensin&amp;diesel'!F94</f>
        <v>1.0603112840466926</v>
      </c>
      <c r="V31" s="65">
        <f>'Drivstoff_bensin&amp;diesel'!F106</f>
        <v>0.94915254237288138</v>
      </c>
      <c r="W31" s="65">
        <f>'Drivstoff_bensin&amp;diesel'!F118</f>
        <v>0.99333333333333329</v>
      </c>
      <c r="X31" s="65">
        <f>'Drivstoff_bensin&amp;diesel'!F130</f>
        <v>1.0095338983050846</v>
      </c>
      <c r="Y31" s="65">
        <f>'Drivstoff_bensin&amp;diesel'!F142</f>
        <v>0.992497320471597</v>
      </c>
    </row>
    <row r="32" spans="1:27" x14ac:dyDescent="0.25">
      <c r="M32" s="134" t="s">
        <v>251</v>
      </c>
      <c r="N32" s="65">
        <f>'Drivstoff_bensin&amp;diesel'!F11</f>
        <v>1.0497592295345106</v>
      </c>
      <c r="O32" s="65">
        <f>'Drivstoff_bensin&amp;diesel'!F23</f>
        <v>1.0672413793103448</v>
      </c>
      <c r="P32" s="65">
        <f>'Drivstoff_bensin&amp;diesel'!F35</f>
        <v>1.0219435736677116</v>
      </c>
      <c r="Q32" s="65">
        <f>'Drivstoff_bensin&amp;diesel'!F47</f>
        <v>0.97843665768194055</v>
      </c>
      <c r="R32" s="65">
        <f>'Drivstoff_bensin&amp;diesel'!F59</f>
        <v>0.9919028340080972</v>
      </c>
      <c r="S32" s="65">
        <f>'Drivstoff_bensin&amp;diesel'!F71</f>
        <v>1.0211800302571861</v>
      </c>
      <c r="T32" s="65">
        <f>'Drivstoff_bensin&amp;diesel'!F83</f>
        <v>1.0148849797023003</v>
      </c>
      <c r="U32" s="65">
        <f>'Drivstoff_bensin&amp;diesel'!F95</f>
        <v>1.1045871559633027</v>
      </c>
      <c r="V32" s="65">
        <f>'Drivstoff_bensin&amp;diesel'!F107</f>
        <v>0.99474789915966388</v>
      </c>
      <c r="W32" s="65">
        <f>'Drivstoff_bensin&amp;diesel'!F119</f>
        <v>1.012464046021093</v>
      </c>
      <c r="X32" s="65">
        <f>'Drivstoff_bensin&amp;diesel'!F131</f>
        <v>0.97901364113326339</v>
      </c>
      <c r="Y32" s="65">
        <f>'Drivstoff_bensin&amp;diesel'!F143</f>
        <v>0.9622030237580993</v>
      </c>
    </row>
    <row r="33" spans="12:27" x14ac:dyDescent="0.25">
      <c r="M33" s="134" t="s">
        <v>252</v>
      </c>
      <c r="N33" s="65">
        <f>'Drivstoff_bensin&amp;diesel'!F12</f>
        <v>0.99694189602446481</v>
      </c>
      <c r="O33" s="65">
        <f>'Drivstoff_bensin&amp;diesel'!F24</f>
        <v>1.0080775444264944</v>
      </c>
      <c r="P33" s="65">
        <f>'Drivstoff_bensin&amp;diesel'!F36</f>
        <v>0.995398773006135</v>
      </c>
      <c r="Q33" s="65">
        <f>'Drivstoff_bensin&amp;diesel'!F48</f>
        <v>1.0082644628099175</v>
      </c>
      <c r="R33" s="65">
        <f>'Drivstoff_bensin&amp;diesel'!F60</f>
        <v>1.0027210884353741</v>
      </c>
      <c r="S33" s="65">
        <f>'Drivstoff_bensin&amp;diesel'!F72</f>
        <v>1.0488888888888888</v>
      </c>
      <c r="T33" s="65">
        <f>'Drivstoff_bensin&amp;diesel'!F84</f>
        <v>1.0546666666666666</v>
      </c>
      <c r="U33" s="65">
        <f>'Drivstoff_bensin&amp;diesel'!F96</f>
        <v>1.0091362126245846</v>
      </c>
      <c r="V33" s="65">
        <f>'Drivstoff_bensin&amp;diesel'!F108</f>
        <v>1.0137275607180569</v>
      </c>
      <c r="W33" s="65">
        <f>'Drivstoff_bensin&amp;diesel'!F120</f>
        <v>0.97632575757575757</v>
      </c>
      <c r="X33" s="65">
        <f>'Drivstoff_bensin&amp;diesel'!F132</f>
        <v>1.105037513397642</v>
      </c>
      <c r="Y33" s="65">
        <f>'Drivstoff_bensin&amp;diesel'!F144</f>
        <v>1.063973063973064</v>
      </c>
    </row>
    <row r="34" spans="12:27" x14ac:dyDescent="0.25">
      <c r="M34" s="134" t="s">
        <v>253</v>
      </c>
      <c r="N34" s="65">
        <f>'Drivstoff_bensin&amp;diesel'!F13</f>
        <v>0.94478527607361962</v>
      </c>
      <c r="O34" s="65">
        <f>'Drivstoff_bensin&amp;diesel'!F25</f>
        <v>0.96474358974358976</v>
      </c>
      <c r="P34" s="65">
        <f>'Drivstoff_bensin&amp;diesel'!F37</f>
        <v>1.0200308166409862</v>
      </c>
      <c r="Q34" s="65">
        <f>'Drivstoff_bensin&amp;diesel'!F49</f>
        <v>1.0054644808743167</v>
      </c>
      <c r="R34" s="65">
        <f>'Drivstoff_bensin&amp;diesel'!F61</f>
        <v>0.97964721845318858</v>
      </c>
      <c r="S34" s="65">
        <f>'Drivstoff_bensin&amp;diesel'!F73</f>
        <v>0.97175141242937857</v>
      </c>
      <c r="T34" s="65">
        <f>'Drivstoff_bensin&amp;diesel'!F85</f>
        <v>0.9823008849557523</v>
      </c>
      <c r="U34" s="65">
        <f>'Drivstoff_bensin&amp;diesel'!F97</f>
        <v>0.87489711934156378</v>
      </c>
      <c r="V34" s="65">
        <f>'Drivstoff_bensin&amp;diesel'!F109</f>
        <v>1.0697916666666667</v>
      </c>
      <c r="W34" s="65">
        <f>'Drivstoff_bensin&amp;diesel'!F121</f>
        <v>0.96411251212415139</v>
      </c>
      <c r="X34" s="65">
        <f>'Drivstoff_bensin&amp;diesel'!F133</f>
        <v>0.97492767598842811</v>
      </c>
      <c r="Y34" s="65" t="str">
        <f>'Drivstoff_bensin&amp;diesel'!F145</f>
        <v/>
      </c>
    </row>
    <row r="35" spans="12:27" x14ac:dyDescent="0.25">
      <c r="M35" s="134" t="s">
        <v>254</v>
      </c>
      <c r="N35" s="65">
        <f>'Drivstoff_bensin&amp;diesel'!F14</f>
        <v>1.0129870129870129</v>
      </c>
      <c r="O35" s="65">
        <f>'Drivstoff_bensin&amp;diesel'!F26</f>
        <v>0.99501661129568097</v>
      </c>
      <c r="P35" s="65">
        <f>'Drivstoff_bensin&amp;diesel'!F38</f>
        <v>1.0060422960725075</v>
      </c>
      <c r="Q35" s="65">
        <f>'Drivstoff_bensin&amp;diesel'!F50</f>
        <v>1.0067934782608696</v>
      </c>
      <c r="R35" s="65">
        <f>'Drivstoff_bensin&amp;diesel'!F62</f>
        <v>1.0041551246537397</v>
      </c>
      <c r="S35" s="65">
        <f>'Drivstoff_bensin&amp;diesel'!F74</f>
        <v>0.93895348837209303</v>
      </c>
      <c r="T35" s="65">
        <f>'Drivstoff_bensin&amp;diesel'!F86</f>
        <v>0.98326898326898327</v>
      </c>
      <c r="U35" s="65">
        <f>'Drivstoff_bensin&amp;diesel'!F98</f>
        <v>1.0301034807149576</v>
      </c>
      <c r="V35" s="65">
        <f>'Drivstoff_bensin&amp;diesel'!F110</f>
        <v>1.0340798442064265</v>
      </c>
      <c r="W35" s="65">
        <f>'Drivstoff_bensin&amp;diesel'!F122</f>
        <v>0.97484909456740443</v>
      </c>
      <c r="X35" s="65">
        <f>'Drivstoff_bensin&amp;diesel'!F134</f>
        <v>1.0089020771513353</v>
      </c>
      <c r="Y35" s="65" t="str">
        <f>'Drivstoff_bensin&amp;diesel'!F146</f>
        <v/>
      </c>
    </row>
    <row r="36" spans="12:27" x14ac:dyDescent="0.25">
      <c r="M36" s="134" t="s">
        <v>255</v>
      </c>
      <c r="N36" s="65">
        <f>'Drivstoff_bensin&amp;diesel'!F15</f>
        <v>0.9983974358974359</v>
      </c>
      <c r="O36" s="65">
        <f>'Drivstoff_bensin&amp;diesel'!F27</f>
        <v>0.9899833055091819</v>
      </c>
      <c r="P36" s="65">
        <f>'Drivstoff_bensin&amp;diesel'!F39</f>
        <v>0.94744744744744758</v>
      </c>
      <c r="Q36" s="65">
        <f>'Drivstoff_bensin&amp;diesel'!F51</f>
        <v>1.0134952766531713</v>
      </c>
      <c r="R36" s="65">
        <f>'Drivstoff_bensin&amp;diesel'!F63</f>
        <v>0.99586206896551732</v>
      </c>
      <c r="S36" s="65">
        <f>'Drivstoff_bensin&amp;diesel'!F75</f>
        <v>1.0030959752321982</v>
      </c>
      <c r="T36" s="65">
        <f>'Drivstoff_bensin&amp;diesel'!F87</f>
        <v>1.0510471204188481</v>
      </c>
      <c r="U36" s="65">
        <f>'Drivstoff_bensin&amp;diesel'!F99</f>
        <v>1.0566210045662101</v>
      </c>
      <c r="V36" s="65">
        <f>'Drivstoff_bensin&amp;diesel'!F111</f>
        <v>1.012241054613936</v>
      </c>
      <c r="W36" s="65">
        <f>'Drivstoff_bensin&amp;diesel'!F123</f>
        <v>1.0340557275541795</v>
      </c>
      <c r="X36" s="65">
        <f>'Drivstoff_bensin&amp;diesel'!F135</f>
        <v>0.98529411764705888</v>
      </c>
      <c r="Y36" s="65" t="str">
        <f>'Drivstoff_bensin&amp;diesel'!F147</f>
        <v/>
      </c>
    </row>
    <row r="37" spans="12:27" x14ac:dyDescent="0.25">
      <c r="M37" s="134" t="s">
        <v>256</v>
      </c>
      <c r="N37" s="65">
        <f>'Drivstoff_bensin&amp;diesel'!F16</f>
        <v>0.9967897271268058</v>
      </c>
      <c r="O37" s="65">
        <f>'Drivstoff_bensin&amp;diesel'!F28</f>
        <v>1.0455311973018551</v>
      </c>
      <c r="P37" s="65">
        <f>'Drivstoff_bensin&amp;diesel'!F40</f>
        <v>1.0871632329635499</v>
      </c>
      <c r="Q37" s="65">
        <f>'Drivstoff_bensin&amp;diesel'!F52</f>
        <v>1.0266311584553929</v>
      </c>
      <c r="R37" s="65">
        <f>'Drivstoff_bensin&amp;diesel'!F64</f>
        <v>1.0290858725761771</v>
      </c>
      <c r="S37" s="65">
        <f>'Drivstoff_bensin&amp;diesel'!F76</f>
        <v>0.95370370370370372</v>
      </c>
      <c r="T37" s="65">
        <f>'Drivstoff_bensin&amp;diesel'!F88</f>
        <v>1.0298879202988793</v>
      </c>
      <c r="U37" s="65">
        <f>'Drivstoff_bensin&amp;diesel'!F100</f>
        <v>0.96974935177182364</v>
      </c>
      <c r="V37" s="65">
        <f>'Drivstoff_bensin&amp;diesel'!F112</f>
        <v>0.9925581395348837</v>
      </c>
      <c r="W37" s="65">
        <f>'Drivstoff_bensin&amp;diesel'!F124</f>
        <v>1.0339321357285429</v>
      </c>
      <c r="X37" s="65">
        <f>'Drivstoff_bensin&amp;diesel'!F136</f>
        <v>0.98706467661691544</v>
      </c>
      <c r="Y37" s="65" t="str">
        <f>'Drivstoff_bensin&amp;diesel'!F148</f>
        <v/>
      </c>
    </row>
    <row r="38" spans="12:27" x14ac:dyDescent="0.25">
      <c r="M38" s="134" t="s">
        <v>257</v>
      </c>
      <c r="N38" s="65">
        <f>'Drivstoff_bensin&amp;diesel'!F17</f>
        <v>0.97906602254428332</v>
      </c>
      <c r="O38" s="65">
        <f>'Drivstoff_bensin&amp;diesel'!F29</f>
        <v>1.0225806451612902</v>
      </c>
      <c r="P38" s="65">
        <f>'Drivstoff_bensin&amp;diesel'!F41</f>
        <v>0.95481049562682219</v>
      </c>
      <c r="Q38" s="65">
        <f>'Drivstoff_bensin&amp;diesel'!F53</f>
        <v>0.9390402075226979</v>
      </c>
      <c r="R38" s="65">
        <f>'Drivstoff_bensin&amp;diesel'!F65</f>
        <v>0.97846567967698528</v>
      </c>
      <c r="S38" s="65">
        <f>'Drivstoff_bensin&amp;diesel'!F77</f>
        <v>1.0776699029126213</v>
      </c>
      <c r="T38" s="65">
        <f>'Drivstoff_bensin&amp;diesel'!F89</f>
        <v>1</v>
      </c>
      <c r="U38" s="65">
        <f>'Drivstoff_bensin&amp;diesel'!F101</f>
        <v>0.89661319073083767</v>
      </c>
      <c r="V38" s="65">
        <f>'Drivstoff_bensin&amp;diesel'!F113</f>
        <v>0.96626054358013114</v>
      </c>
      <c r="W38" s="65">
        <f>'Drivstoff_bensin&amp;diesel'!F125</f>
        <v>0.99034749034749037</v>
      </c>
      <c r="X38" s="70">
        <f>'Drivstoff_bensin&amp;diesel'!F137</f>
        <v>1.004032258064516</v>
      </c>
      <c r="Y38" s="70" t="str">
        <f>'Drivstoff_bensin&amp;diesel'!F149</f>
        <v/>
      </c>
    </row>
    <row r="39" spans="12:27" x14ac:dyDescent="0.25">
      <c r="L39" s="116" t="s">
        <v>262</v>
      </c>
      <c r="M39" s="135" t="s">
        <v>292</v>
      </c>
      <c r="N39" s="115">
        <f>'Drivstoff_bensin&amp;diesel'!H6</f>
        <v>1</v>
      </c>
      <c r="O39" s="115">
        <f>'Drivstoff_bensin&amp;diesel'!H18</f>
        <v>1</v>
      </c>
      <c r="P39" s="115">
        <f>'Drivstoff_bensin&amp;diesel'!H30</f>
        <v>1.0599144079885878</v>
      </c>
      <c r="Q39" s="115">
        <f>'Drivstoff_bensin&amp;diesel'!H42</f>
        <v>1.0550847457627119</v>
      </c>
      <c r="R39" s="115">
        <f>'Drivstoff_bensin&amp;diesel'!H54</f>
        <v>0.99865229110512121</v>
      </c>
      <c r="S39" s="115">
        <f>'Drivstoff_bensin&amp;diesel'!H66</f>
        <v>1.0141206675224645</v>
      </c>
      <c r="T39" s="115">
        <f>'Drivstoff_bensin&amp;diesel'!H78</f>
        <v>1.0628491620111733</v>
      </c>
      <c r="U39" s="115">
        <f>'Drivstoff_bensin&amp;diesel'!H90</f>
        <v>1.0148911798396334</v>
      </c>
      <c r="V39" s="115">
        <f>'Drivstoff_bensin&amp;diesel'!H102</f>
        <v>1.0387840670859538</v>
      </c>
      <c r="W39" s="115">
        <f>'Drivstoff_bensin&amp;diesel'!H114</f>
        <v>0.956777996070727</v>
      </c>
      <c r="X39" s="65">
        <f>'Drivstoff_bensin&amp;diesel'!H126</f>
        <v>0.97153700189753323</v>
      </c>
      <c r="Y39" s="65">
        <f>'Drivstoff_bensin&amp;diesel'!H138</f>
        <v>0.99497991967871491</v>
      </c>
      <c r="Z39" s="111"/>
      <c r="AA39" s="111"/>
    </row>
    <row r="40" spans="12:27" x14ac:dyDescent="0.25">
      <c r="M40" s="134" t="s">
        <v>247</v>
      </c>
      <c r="N40" s="65">
        <f>'Drivstoff_bensin&amp;diesel'!H7</f>
        <v>0.98417266187050367</v>
      </c>
      <c r="O40" s="65">
        <f>'Drivstoff_bensin&amp;diesel'!H19</f>
        <v>0.97317436661698964</v>
      </c>
      <c r="P40" s="65">
        <f>'Drivstoff_bensin&amp;diesel'!H31</f>
        <v>0.99461641991924643</v>
      </c>
      <c r="Q40" s="65">
        <f>'Drivstoff_bensin&amp;diesel'!H43</f>
        <v>1.0133868808567603</v>
      </c>
      <c r="R40" s="65">
        <f>'Drivstoff_bensin&amp;diesel'!H55</f>
        <v>1.00944669365722</v>
      </c>
      <c r="S40" s="65">
        <f>'Drivstoff_bensin&amp;diesel'!H67</f>
        <v>0.97974683544303809</v>
      </c>
      <c r="T40" s="65">
        <f>'Drivstoff_bensin&amp;diesel'!H79</f>
        <v>1.0157687253613668</v>
      </c>
      <c r="U40" s="65">
        <f>'Drivstoff_bensin&amp;diesel'!H91</f>
        <v>1.0609480812641083</v>
      </c>
      <c r="V40" s="65">
        <f>'Drivstoff_bensin&amp;diesel'!H103</f>
        <v>1.0272452068617559</v>
      </c>
      <c r="W40" s="65">
        <f>'Drivstoff_bensin&amp;diesel'!H115</f>
        <v>1.068788501026694</v>
      </c>
      <c r="X40" s="65">
        <f>'Drivstoff_bensin&amp;diesel'!H127</f>
        <v>1.0087890625</v>
      </c>
      <c r="Y40" s="65">
        <f>'Drivstoff_bensin&amp;diesel'!H139</f>
        <v>0.96770938446014143</v>
      </c>
    </row>
    <row r="41" spans="12:27" x14ac:dyDescent="0.25">
      <c r="M41" s="134" t="s">
        <v>248</v>
      </c>
      <c r="N41" s="65">
        <f>'Drivstoff_bensin&amp;diesel'!H8</f>
        <v>1.0292397660818713</v>
      </c>
      <c r="O41" s="65">
        <f>'Drivstoff_bensin&amp;diesel'!H20</f>
        <v>1.0382848392036754</v>
      </c>
      <c r="P41" s="65">
        <f>'Drivstoff_bensin&amp;diesel'!H32</f>
        <v>0.9837618403247631</v>
      </c>
      <c r="Q41" s="65">
        <f>'Drivstoff_bensin&amp;diesel'!H44</f>
        <v>0.98018494055482164</v>
      </c>
      <c r="R41" s="65">
        <f>'Drivstoff_bensin&amp;diesel'!H56</f>
        <v>1.0160427807486632</v>
      </c>
      <c r="S41" s="65">
        <f>'Drivstoff_bensin&amp;diesel'!H68</f>
        <v>0.97416020671834624</v>
      </c>
      <c r="T41" s="65">
        <f>'Drivstoff_bensin&amp;diesel'!H80</f>
        <v>1.0012936610608021</v>
      </c>
      <c r="U41" s="65">
        <f>'Drivstoff_bensin&amp;diesel'!H92</f>
        <v>1.1425531914893619</v>
      </c>
      <c r="V41" s="65">
        <f>'Drivstoff_bensin&amp;diesel'!H104</f>
        <v>1.0638506876227898</v>
      </c>
      <c r="W41" s="65">
        <f>'Drivstoff_bensin&amp;diesel'!H116</f>
        <v>0.99039385206532182</v>
      </c>
      <c r="X41" s="65">
        <f>'Drivstoff_bensin&amp;diesel'!H128</f>
        <v>0.96418199419167472</v>
      </c>
      <c r="Y41" s="65">
        <f>'Drivstoff_bensin&amp;diesel'!H140</f>
        <v>1.1866527632950989</v>
      </c>
    </row>
    <row r="42" spans="12:27" x14ac:dyDescent="0.25">
      <c r="M42" s="134" t="s">
        <v>249</v>
      </c>
      <c r="N42" s="65">
        <f>'Drivstoff_bensin&amp;diesel'!H9</f>
        <v>1.0241477272727271</v>
      </c>
      <c r="O42" s="65">
        <f>'Drivstoff_bensin&amp;diesel'!H21</f>
        <v>1.0073746312684366</v>
      </c>
      <c r="P42" s="65">
        <f>'Drivstoff_bensin&amp;diesel'!H33</f>
        <v>0.97524071526822564</v>
      </c>
      <c r="Q42" s="65">
        <f>'Drivstoff_bensin&amp;diesel'!H45</f>
        <v>1.0188679245283017</v>
      </c>
      <c r="R42" s="65">
        <f>'Drivstoff_bensin&amp;diesel'!H57</f>
        <v>1.0315789473684212</v>
      </c>
      <c r="S42" s="65">
        <f>'Drivstoff_bensin&amp;diesel'!H69</f>
        <v>0.90053050397877987</v>
      </c>
      <c r="T42" s="65">
        <f>'Drivstoff_bensin&amp;diesel'!H81</f>
        <v>1.0167958656330749</v>
      </c>
      <c r="U42" s="65">
        <f>'Drivstoff_bensin&amp;diesel'!H93</f>
        <v>0.95716945996275593</v>
      </c>
      <c r="V42" s="65">
        <f>'Drivstoff_bensin&amp;diesel'!H105</f>
        <v>0.9963065558633426</v>
      </c>
      <c r="W42" s="65">
        <f>'Drivstoff_bensin&amp;diesel'!H117</f>
        <v>1.0484966052376334</v>
      </c>
      <c r="X42" s="65">
        <f>'Drivstoff_bensin&amp;diesel'!H129</f>
        <v>0.9668674698795181</v>
      </c>
      <c r="Y42" s="65">
        <f>'Drivstoff_bensin&amp;diesel'!H141</f>
        <v>0.81985940246045697</v>
      </c>
    </row>
    <row r="43" spans="12:27" x14ac:dyDescent="0.25">
      <c r="M43" s="134" t="s">
        <v>250</v>
      </c>
      <c r="N43" s="65">
        <f>'Drivstoff_bensin&amp;diesel'!H10</f>
        <v>0.97919556171983357</v>
      </c>
      <c r="O43" s="65">
        <f>'Drivstoff_bensin&amp;diesel'!H22</f>
        <v>1.0029282576866765</v>
      </c>
      <c r="P43" s="65">
        <f>'Drivstoff_bensin&amp;diesel'!H34</f>
        <v>1.0084626234132581</v>
      </c>
      <c r="Q43" s="65">
        <f>'Drivstoff_bensin&amp;diesel'!H46</f>
        <v>1.0489417989417991</v>
      </c>
      <c r="R43" s="65">
        <f>'Drivstoff_bensin&amp;diesel'!H58</f>
        <v>1.0165816326530612</v>
      </c>
      <c r="S43" s="65">
        <f>'Drivstoff_bensin&amp;diesel'!H70</f>
        <v>1.027982326951399</v>
      </c>
      <c r="T43" s="65">
        <f>'Drivstoff_bensin&amp;diesel'!H82</f>
        <v>1.0101651842439643</v>
      </c>
      <c r="U43" s="65">
        <f>'Drivstoff_bensin&amp;diesel'!H94</f>
        <v>1.0603112840466926</v>
      </c>
      <c r="V43" s="65">
        <f>'Drivstoff_bensin&amp;diesel'!H106</f>
        <v>0.97219647822057464</v>
      </c>
      <c r="W43" s="65">
        <f>'Drivstoff_bensin&amp;diesel'!H118</f>
        <v>1.0240518038852915</v>
      </c>
      <c r="X43" s="65">
        <f>'Drivstoff_bensin&amp;diesel'!H130</f>
        <v>1.0103842159916927</v>
      </c>
      <c r="Y43" s="65">
        <f>'Drivstoff_bensin&amp;diesel'!H142</f>
        <v>0.992497320471597</v>
      </c>
    </row>
    <row r="44" spans="12:27" x14ac:dyDescent="0.25">
      <c r="M44" s="134" t="s">
        <v>251</v>
      </c>
      <c r="N44" s="65">
        <f>'Drivstoff_bensin&amp;diesel'!H11</f>
        <v>1.0495750708215297</v>
      </c>
      <c r="O44" s="65">
        <f>'Drivstoff_bensin&amp;diesel'!H23</f>
        <v>1.0321167883211679</v>
      </c>
      <c r="P44" s="65">
        <f>'Drivstoff_bensin&amp;diesel'!H35</f>
        <v>1.0223776223776222</v>
      </c>
      <c r="Q44" s="65">
        <f>'Drivstoff_bensin&amp;diesel'!H47</f>
        <v>0.98108448928121061</v>
      </c>
      <c r="R44" s="65">
        <f>'Drivstoff_bensin&amp;diesel'!H59</f>
        <v>0.99498117942283559</v>
      </c>
      <c r="S44" s="65">
        <f>'Drivstoff_bensin&amp;diesel'!H71</f>
        <v>1.0501432664756447</v>
      </c>
      <c r="T44" s="65">
        <f>'Drivstoff_bensin&amp;diesel'!H83</f>
        <v>1.0113207547169811</v>
      </c>
      <c r="U44" s="65">
        <f>'Drivstoff_bensin&amp;diesel'!H95</f>
        <v>1.1761467889908255</v>
      </c>
      <c r="V44" s="65">
        <f>'Drivstoff_bensin&amp;diesel'!H107</f>
        <v>1.0038131553860818</v>
      </c>
      <c r="W44" s="65">
        <f>'Drivstoff_bensin&amp;diesel'!H119</f>
        <v>1.0261969286359529</v>
      </c>
      <c r="X44" s="65">
        <f>'Drivstoff_bensin&amp;diesel'!H131</f>
        <v>0.97636176772867422</v>
      </c>
      <c r="Y44" s="65">
        <f>'Drivstoff_bensin&amp;diesel'!H143</f>
        <v>0.9622030237580993</v>
      </c>
    </row>
    <row r="45" spans="12:27" x14ac:dyDescent="0.25">
      <c r="M45" s="134" t="s">
        <v>252</v>
      </c>
      <c r="N45" s="65">
        <f>'Drivstoff_bensin&amp;diesel'!H12</f>
        <v>1.0161943319838056</v>
      </c>
      <c r="O45" s="65">
        <f>'Drivstoff_bensin&amp;diesel'!H24</f>
        <v>0.99009900990099009</v>
      </c>
      <c r="P45" s="65">
        <f>'Drivstoff_bensin&amp;diesel'!H36</f>
        <v>0.99179206566347478</v>
      </c>
      <c r="Q45" s="65">
        <f>'Drivstoff_bensin&amp;diesel'!H48</f>
        <v>1.0115681233933163</v>
      </c>
      <c r="R45" s="65">
        <f>'Drivstoff_bensin&amp;diesel'!H60</f>
        <v>1.0201765447667088</v>
      </c>
      <c r="S45" s="65">
        <f>'Drivstoff_bensin&amp;diesel'!H72</f>
        <v>1.0395634379263303</v>
      </c>
      <c r="T45" s="65">
        <f>'Drivstoff_bensin&amp;diesel'!H84</f>
        <v>1.0460199004975124</v>
      </c>
      <c r="U45" s="65">
        <f>'Drivstoff_bensin&amp;diesel'!H96</f>
        <v>0.95943837753510153</v>
      </c>
      <c r="V45" s="65">
        <f>'Drivstoff_bensin&amp;diesel'!H108</f>
        <v>0.99050332383665718</v>
      </c>
      <c r="W45" s="65">
        <f>'Drivstoff_bensin&amp;diesel'!H120</f>
        <v>0.96830985915492962</v>
      </c>
      <c r="X45" s="65">
        <f>'Drivstoff_bensin&amp;diesel'!H132</f>
        <v>1.091578947368421</v>
      </c>
      <c r="Y45" s="65">
        <f>'Drivstoff_bensin&amp;diesel'!H144</f>
        <v>1.063973063973064</v>
      </c>
    </row>
    <row r="46" spans="12:27" x14ac:dyDescent="0.25">
      <c r="M46" s="134" t="s">
        <v>253</v>
      </c>
      <c r="N46" s="65">
        <f>'Drivstoff_bensin&amp;diesel'!H13</f>
        <v>0.96148738379814092</v>
      </c>
      <c r="O46" s="65">
        <f>'Drivstoff_bensin&amp;diesel'!H25</f>
        <v>0.98285714285714276</v>
      </c>
      <c r="P46" s="65">
        <f>'Drivstoff_bensin&amp;diesel'!H37</f>
        <v>1.0137931034482759</v>
      </c>
      <c r="Q46" s="65">
        <f>'Drivstoff_bensin&amp;diesel'!H49</f>
        <v>1.0063532401524777</v>
      </c>
      <c r="R46" s="65">
        <f>'Drivstoff_bensin&amp;diesel'!H61</f>
        <v>0.97651421508034608</v>
      </c>
      <c r="S46" s="65">
        <f>'Drivstoff_bensin&amp;diesel'!H73</f>
        <v>0.96719160104986879</v>
      </c>
      <c r="T46" s="65">
        <f>'Drivstoff_bensin&amp;diesel'!H85</f>
        <v>1.0118906064209274</v>
      </c>
      <c r="U46" s="65">
        <f>'Drivstoff_bensin&amp;diesel'!H97</f>
        <v>0.86260162601626011</v>
      </c>
      <c r="V46" s="65">
        <f>'Drivstoff_bensin&amp;diesel'!H109</f>
        <v>1.0450623202301055</v>
      </c>
      <c r="W46" s="65">
        <f>'Drivstoff_bensin&amp;diesel'!H121</f>
        <v>0.96363636363636362</v>
      </c>
      <c r="X46" s="65">
        <f>'Drivstoff_bensin&amp;diesel'!H133</f>
        <v>0.97492767598842811</v>
      </c>
      <c r="Y46" s="65" t="str">
        <f>'Drivstoff_bensin&amp;diesel'!H145</f>
        <v/>
      </c>
    </row>
    <row r="47" spans="12:27" x14ac:dyDescent="0.25">
      <c r="M47" s="134" t="s">
        <v>254</v>
      </c>
      <c r="N47" s="65">
        <f>'Drivstoff_bensin&amp;diesel'!H14</f>
        <v>0.95441988950276224</v>
      </c>
      <c r="O47" s="65">
        <f>'Drivstoff_bensin&amp;diesel'!H26</f>
        <v>0.9883720930232559</v>
      </c>
      <c r="P47" s="65">
        <f>'Drivstoff_bensin&amp;diesel'!H38</f>
        <v>1.017687074829932</v>
      </c>
      <c r="Q47" s="65">
        <f>'Drivstoff_bensin&amp;diesel'!H50</f>
        <v>1.0012626262626263</v>
      </c>
      <c r="R47" s="65">
        <f>'Drivstoff_bensin&amp;diesel'!H62</f>
        <v>0.98101265822784811</v>
      </c>
      <c r="S47" s="65">
        <f>'Drivstoff_bensin&amp;diesel'!H74</f>
        <v>0.96743554952510169</v>
      </c>
      <c r="T47" s="65">
        <f>'Drivstoff_bensin&amp;diesel'!H86</f>
        <v>0.99412455934195065</v>
      </c>
      <c r="U47" s="65">
        <f>'Drivstoff_bensin&amp;diesel'!H98</f>
        <v>0.994344957587182</v>
      </c>
      <c r="V47" s="65">
        <f>'Drivstoff_bensin&amp;diesel'!H110</f>
        <v>1.0146788990825688</v>
      </c>
      <c r="W47" s="65">
        <f>'Drivstoff_bensin&amp;diesel'!H122</f>
        <v>0.96603773584905661</v>
      </c>
      <c r="X47" s="65">
        <f>'Drivstoff_bensin&amp;diesel'!H134</f>
        <v>1.0089020771513353</v>
      </c>
      <c r="Y47" s="65" t="str">
        <f>'Drivstoff_bensin&amp;diesel'!H146</f>
        <v/>
      </c>
    </row>
    <row r="48" spans="12:27" x14ac:dyDescent="0.25">
      <c r="M48" s="134" t="s">
        <v>255</v>
      </c>
      <c r="N48" s="65">
        <f>'Drivstoff_bensin&amp;diesel'!H15</f>
        <v>0.98697539797395095</v>
      </c>
      <c r="O48" s="65">
        <f>'Drivstoff_bensin&amp;diesel'!H27</f>
        <v>0.9897058823529411</v>
      </c>
      <c r="P48" s="65">
        <f>'Drivstoff_bensin&amp;diesel'!H39</f>
        <v>0.946524064171123</v>
      </c>
      <c r="Q48" s="65">
        <f>'Drivstoff_bensin&amp;diesel'!H51</f>
        <v>1</v>
      </c>
      <c r="R48" s="65">
        <f>'Drivstoff_bensin&amp;diesel'!H63</f>
        <v>0.9987096774193549</v>
      </c>
      <c r="S48" s="65">
        <f>'Drivstoff_bensin&amp;diesel'!H75</f>
        <v>1.0042075736325384</v>
      </c>
      <c r="T48" s="65">
        <f>'Drivstoff_bensin&amp;diesel'!H87</f>
        <v>1.0189125295508275</v>
      </c>
      <c r="U48" s="65">
        <f>'Drivstoff_bensin&amp;diesel'!H99</f>
        <v>1.0445497630331755</v>
      </c>
      <c r="V48" s="65">
        <f>'Drivstoff_bensin&amp;diesel'!H111</f>
        <v>0.97468354430379744</v>
      </c>
      <c r="W48" s="65">
        <f>'Drivstoff_bensin&amp;diesel'!H123</f>
        <v>1.009765625</v>
      </c>
      <c r="X48" s="65">
        <f>'Drivstoff_bensin&amp;diesel'!H135</f>
        <v>0.98529411764705888</v>
      </c>
      <c r="Y48" s="65" t="str">
        <f>'Drivstoff_bensin&amp;diesel'!H147</f>
        <v/>
      </c>
    </row>
    <row r="49" spans="12:27" x14ac:dyDescent="0.25">
      <c r="M49" s="134" t="s">
        <v>256</v>
      </c>
      <c r="N49" s="65">
        <f>'Drivstoff_bensin&amp;diesel'!H16</f>
        <v>1.0029325513196481</v>
      </c>
      <c r="O49" s="65">
        <f>'Drivstoff_bensin&amp;diesel'!H28</f>
        <v>1.026745913818722</v>
      </c>
      <c r="P49" s="65">
        <f>'Drivstoff_bensin&amp;diesel'!H40</f>
        <v>1.0508474576271187</v>
      </c>
      <c r="Q49" s="65">
        <f>'Drivstoff_bensin&amp;diesel'!H52</f>
        <v>1.0037831021437578</v>
      </c>
      <c r="R49" s="65">
        <f>'Drivstoff_bensin&amp;diesel'!H64</f>
        <v>1.0271317829457363</v>
      </c>
      <c r="S49" s="65">
        <f>'Drivstoff_bensin&amp;diesel'!H76</f>
        <v>0.93994413407821231</v>
      </c>
      <c r="T49" s="65">
        <f>'Drivstoff_bensin&amp;diesel'!H88</f>
        <v>1.0162412993039442</v>
      </c>
      <c r="U49" s="65">
        <f>'Drivstoff_bensin&amp;diesel'!H100</f>
        <v>0.94010889292195998</v>
      </c>
      <c r="V49" s="65">
        <f>'Drivstoff_bensin&amp;diesel'!H112</f>
        <v>0.9851576994434138</v>
      </c>
      <c r="W49" s="65">
        <f>'Drivstoff_bensin&amp;diesel'!H124</f>
        <v>1.0425531914893615</v>
      </c>
      <c r="X49" s="65">
        <f>'Drivstoff_bensin&amp;diesel'!H136</f>
        <v>0.98706467661691544</v>
      </c>
      <c r="Y49" s="65" t="str">
        <f>'Drivstoff_bensin&amp;diesel'!H148</f>
        <v/>
      </c>
    </row>
    <row r="50" spans="12:27" x14ac:dyDescent="0.25">
      <c r="M50" s="134" t="s">
        <v>257</v>
      </c>
      <c r="N50" s="65">
        <f>'Drivstoff_bensin&amp;diesel'!H17</f>
        <v>0.98099415204678342</v>
      </c>
      <c r="O50" s="65">
        <f>'Drivstoff_bensin&amp;diesel'!H29</f>
        <v>1.0144717800289436</v>
      </c>
      <c r="P50" s="65">
        <f>'Drivstoff_bensin&amp;diesel'!H41</f>
        <v>0.95161290322580638</v>
      </c>
      <c r="Q50" s="65">
        <f>'Drivstoff_bensin&amp;diesel'!H53</f>
        <v>0.9321608040201006</v>
      </c>
      <c r="R50" s="65">
        <f>'Drivstoff_bensin&amp;diesel'!H65</f>
        <v>0.9798742138364781</v>
      </c>
      <c r="S50" s="65">
        <f>'Drivstoff_bensin&amp;diesel'!H77</f>
        <v>1.0638930163447251</v>
      </c>
      <c r="T50" s="65">
        <f>'Drivstoff_bensin&amp;diesel'!H89</f>
        <v>0.99657534246575341</v>
      </c>
      <c r="U50" s="65">
        <f>'Drivstoff_bensin&amp;diesel'!H101</f>
        <v>0.92084942084942101</v>
      </c>
      <c r="V50" s="65">
        <f>'Drivstoff_bensin&amp;diesel'!H113</f>
        <v>0.95856873822975508</v>
      </c>
      <c r="W50" s="65">
        <f>'Drivstoff_bensin&amp;diesel'!H125</f>
        <v>0.97773654916512065</v>
      </c>
      <c r="X50" s="70">
        <f>'Drivstoff_bensin&amp;diesel'!H137</f>
        <v>1.004032258064516</v>
      </c>
      <c r="Y50" s="70" t="str">
        <f>'Drivstoff_bensin&amp;diesel'!H149</f>
        <v/>
      </c>
    </row>
    <row r="51" spans="12:27" x14ac:dyDescent="0.25">
      <c r="L51" s="116" t="s">
        <v>263</v>
      </c>
      <c r="M51" s="135" t="s">
        <v>292</v>
      </c>
      <c r="N51" s="115">
        <f>Drivstof_El!D5</f>
        <v>1</v>
      </c>
      <c r="O51" s="115">
        <f>Drivstof_El!D17</f>
        <v>1.2</v>
      </c>
      <c r="P51" s="115">
        <f>Drivstof_El!D29</f>
        <v>1.0032310177705979</v>
      </c>
      <c r="Q51" s="115">
        <f>Drivstof_El!D41</f>
        <v>1.032934131736527</v>
      </c>
      <c r="R51" s="115">
        <f>Drivstof_El!D53</f>
        <v>1.0368663594470047</v>
      </c>
      <c r="S51" s="115">
        <f>Drivstof_El!D65</f>
        <v>0.89216944801026954</v>
      </c>
      <c r="T51" s="115">
        <f>Drivstof_El!D77</f>
        <v>1.3447154471544716</v>
      </c>
      <c r="U51" s="115">
        <f>Drivstof_El!D89</f>
        <v>0.78696343402225755</v>
      </c>
      <c r="V51" s="115">
        <f>Drivstof_El!D101</f>
        <v>0.89992119779353819</v>
      </c>
      <c r="W51" s="115">
        <f>Drivstof_El!D113</f>
        <v>1.006398537477148</v>
      </c>
      <c r="X51" s="65">
        <f>Drivstof_El!D125</f>
        <v>1.0184615384615385</v>
      </c>
      <c r="Y51" s="65">
        <f>Drivstof_El!D137</f>
        <v>1.0513068731848982</v>
      </c>
      <c r="Z51" s="111"/>
      <c r="AA51" s="111"/>
    </row>
    <row r="52" spans="12:27" x14ac:dyDescent="0.25">
      <c r="M52" s="134" t="s">
        <v>247</v>
      </c>
      <c r="N52" s="65">
        <f>Drivstof_El!D6</f>
        <v>0.98443579766536971</v>
      </c>
      <c r="O52" s="65">
        <f>Drivstof_El!D18</f>
        <v>0.91145833333333326</v>
      </c>
      <c r="P52" s="65">
        <f>Drivstof_El!D30</f>
        <v>1.0064412238325282</v>
      </c>
      <c r="Q52" s="65">
        <f>Drivstof_El!D42</f>
        <v>1.0536231884057972</v>
      </c>
      <c r="R52" s="65">
        <f>Drivstof_El!D54</f>
        <v>0.93555555555555558</v>
      </c>
      <c r="S52" s="65">
        <f>Drivstof_El!D66</f>
        <v>0.87482014388489204</v>
      </c>
      <c r="T52" s="65">
        <f>Drivstof_El!D78</f>
        <v>1.0386940749697704</v>
      </c>
      <c r="U52" s="65">
        <f>Drivstof_El!D90</f>
        <v>0.94444444444444442</v>
      </c>
      <c r="V52" s="65">
        <f>Drivstof_El!D102</f>
        <v>0.94220665499124334</v>
      </c>
      <c r="W52" s="65">
        <f>Drivstof_El!D114</f>
        <v>0.94822888283378759</v>
      </c>
      <c r="X52" s="65">
        <f>Drivstof_El!D126</f>
        <v>1.1258811681772407</v>
      </c>
      <c r="Y52" s="65">
        <f>Drivstof_El!D138</f>
        <v>1.011049723756906</v>
      </c>
    </row>
    <row r="53" spans="12:27" x14ac:dyDescent="0.25">
      <c r="M53" s="134" t="s">
        <v>248</v>
      </c>
      <c r="N53" s="65">
        <f>Drivstof_El!D7</f>
        <v>0.96245059288537549</v>
      </c>
      <c r="O53" s="65">
        <f>Drivstof_El!D19</f>
        <v>1.0247619047619048</v>
      </c>
      <c r="P53" s="65">
        <f>Drivstof_El!D31</f>
        <v>0.99360000000000004</v>
      </c>
      <c r="Q53" s="65">
        <f>Drivstof_El!D43</f>
        <v>1.046767537826685</v>
      </c>
      <c r="R53" s="65">
        <f>Drivstof_El!D55</f>
        <v>0.96080760095011875</v>
      </c>
      <c r="S53" s="65">
        <f>Drivstof_El!D67</f>
        <v>0.92763157894736847</v>
      </c>
      <c r="T53" s="65">
        <f>Drivstof_El!D79</f>
        <v>0.9010477299185099</v>
      </c>
      <c r="U53" s="65">
        <f>Drivstof_El!D91</f>
        <v>1.0256684491978609</v>
      </c>
      <c r="V53" s="65">
        <f>Drivstof_El!D103</f>
        <v>1.0585501858736062</v>
      </c>
      <c r="W53" s="65">
        <f>Drivstof_El!D115</f>
        <v>1.0153256704980842</v>
      </c>
      <c r="X53" s="65">
        <f>Drivstof_El!D127</f>
        <v>0.83094812164579612</v>
      </c>
      <c r="Y53" s="65">
        <f>Drivstof_El!D139</f>
        <v>0.93989071038251371</v>
      </c>
    </row>
    <row r="54" spans="12:27" x14ac:dyDescent="0.25">
      <c r="M54" s="134" t="s">
        <v>249</v>
      </c>
      <c r="N54" s="65">
        <f>Drivstof_El!D8</f>
        <v>0.98562628336755642</v>
      </c>
      <c r="O54" s="65">
        <f>Drivstof_El!D20</f>
        <v>1.0018587360594795</v>
      </c>
      <c r="P54" s="65">
        <f>Drivstof_El!D32</f>
        <v>0.99194847020933974</v>
      </c>
      <c r="Q54" s="65">
        <f>Drivstof_El!D44</f>
        <v>0.96320630749014458</v>
      </c>
      <c r="R54" s="65">
        <f>Drivstof_El!D56</f>
        <v>0.98269468479604438</v>
      </c>
      <c r="S54" s="65">
        <f>Drivstof_El!D68</f>
        <v>0.91666666666666674</v>
      </c>
      <c r="T54" s="65">
        <f>Drivstof_El!D80</f>
        <v>1.0129198966408268</v>
      </c>
      <c r="U54" s="65">
        <f>Drivstof_El!D92</f>
        <v>1.1386861313868613</v>
      </c>
      <c r="V54" s="65">
        <f>Drivstof_El!D104</f>
        <v>1.0509218612818261</v>
      </c>
      <c r="W54" s="65">
        <f>Drivstof_El!D116</f>
        <v>0.99245283018867925</v>
      </c>
      <c r="X54" s="65">
        <f>Drivstof_El!D128</f>
        <v>1.0731969860064585</v>
      </c>
      <c r="Y54" s="65">
        <f>Drivstof_El!D140</f>
        <v>0.99127906976744184</v>
      </c>
    </row>
    <row r="55" spans="12:27" x14ac:dyDescent="0.25">
      <c r="M55" s="134" t="s">
        <v>250</v>
      </c>
      <c r="N55" s="65">
        <f>Drivstof_El!D9</f>
        <v>0.95833333333333337</v>
      </c>
      <c r="O55" s="65">
        <f>Drivstof_El!D21</f>
        <v>1.0037105751391466</v>
      </c>
      <c r="P55" s="65">
        <f>Drivstof_El!D33</f>
        <v>0.99512987012987009</v>
      </c>
      <c r="Q55" s="65">
        <f>Drivstof_El!D45</f>
        <v>0.95770804911323337</v>
      </c>
      <c r="R55" s="65">
        <f>Drivstof_El!D57</f>
        <v>0.98113207547169812</v>
      </c>
      <c r="S55" s="65">
        <f>Drivstof_El!D69</f>
        <v>1.0251450676982592</v>
      </c>
      <c r="T55" s="65">
        <f>Drivstof_El!D81</f>
        <v>1.0446428571428572</v>
      </c>
      <c r="U55" s="65">
        <f>Drivstof_El!D93</f>
        <v>0.95421245421245426</v>
      </c>
      <c r="V55" s="65">
        <f>Drivstof_El!D105</f>
        <v>0.97326649958228906</v>
      </c>
      <c r="W55" s="65">
        <f>Drivstof_El!D117</f>
        <v>0.84315589353612164</v>
      </c>
      <c r="X55" s="65">
        <f>Drivstof_El!D129</f>
        <v>1.0391173520561685</v>
      </c>
      <c r="Y55" s="65">
        <f>Drivstof_El!D141</f>
        <v>0.99022482893450636</v>
      </c>
    </row>
    <row r="56" spans="12:27" x14ac:dyDescent="0.25">
      <c r="M56" s="134" t="s">
        <v>251</v>
      </c>
      <c r="N56" s="65">
        <f>Drivstof_El!D10</f>
        <v>0.92173913043478262</v>
      </c>
      <c r="O56" s="65">
        <f>Drivstof_El!D22</f>
        <v>1.0277264325323474</v>
      </c>
      <c r="P56" s="65">
        <f>Drivstof_El!D34</f>
        <v>0.96247960848287117</v>
      </c>
      <c r="Q56" s="65">
        <f>Drivstof_El!D46</f>
        <v>1.0982905982905982</v>
      </c>
      <c r="R56" s="65">
        <f>Drivstof_El!D58</f>
        <v>0.92307692307692313</v>
      </c>
      <c r="S56" s="65">
        <f>Drivstof_El!D70</f>
        <v>0.91509433962264153</v>
      </c>
      <c r="T56" s="65">
        <f>Drivstof_El!D82</f>
        <v>1</v>
      </c>
      <c r="U56" s="65">
        <f>Drivstof_El!D94</f>
        <v>1.0086372360844529</v>
      </c>
      <c r="V56" s="65">
        <f>Drivstof_El!D106</f>
        <v>0.98111587982832615</v>
      </c>
      <c r="W56" s="65">
        <f>Drivstof_El!D118</f>
        <v>1.0101465614430665</v>
      </c>
      <c r="X56" s="65">
        <f>Drivstof_El!D130</f>
        <v>0.93822393822393835</v>
      </c>
      <c r="Y56" s="65">
        <f>Drivstof_El!D142</f>
        <v>0.96446199407699906</v>
      </c>
    </row>
    <row r="57" spans="12:27" x14ac:dyDescent="0.25">
      <c r="M57" s="134" t="s">
        <v>252</v>
      </c>
      <c r="N57" s="65">
        <f>Drivstof_El!D11</f>
        <v>0.94811320754716988</v>
      </c>
      <c r="O57" s="65">
        <f>Drivstof_El!D23</f>
        <v>1.0017985611510791</v>
      </c>
      <c r="P57" s="65">
        <f>Drivstof_El!D35</f>
        <v>1.0135593220338983</v>
      </c>
      <c r="Q57" s="65">
        <f>Drivstof_El!D47</f>
        <v>1.0622568093385216</v>
      </c>
      <c r="R57" s="65">
        <f>Drivstof_El!D59</f>
        <v>1.0319444444444443</v>
      </c>
      <c r="S57" s="65">
        <f>Drivstof_El!D71</f>
        <v>0.99381443298969074</v>
      </c>
      <c r="T57" s="65">
        <f>Drivstof_El!D83</f>
        <v>1.0757020757020757</v>
      </c>
      <c r="U57" s="65">
        <f>Drivstof_El!D95</f>
        <v>0.98953377735490011</v>
      </c>
      <c r="V57" s="65">
        <f>Drivstof_El!D107</f>
        <v>0.87051618547681542</v>
      </c>
      <c r="W57" s="65">
        <f>Drivstof_El!D119</f>
        <v>0.9386160714285714</v>
      </c>
      <c r="X57" s="65">
        <f>Drivstof_El!D131</f>
        <v>0.97736625514403286</v>
      </c>
      <c r="Y57" s="65">
        <f>Drivstof_El!D143</f>
        <v>1.0726714431934492</v>
      </c>
    </row>
    <row r="58" spans="12:27" x14ac:dyDescent="0.25">
      <c r="M58" s="134" t="s">
        <v>253</v>
      </c>
      <c r="N58" s="65">
        <f>Drivstof_El!D12</f>
        <v>1.0398009950248754</v>
      </c>
      <c r="O58" s="65">
        <f>Drivstof_El!D24</f>
        <v>0.9874326750448833</v>
      </c>
      <c r="P58" s="65">
        <f>Drivstof_El!D36</f>
        <v>1.0050167224080269</v>
      </c>
      <c r="Q58" s="65">
        <f>Drivstof_El!D48</f>
        <v>1.0122100122100122</v>
      </c>
      <c r="R58" s="65">
        <f>Drivstof_El!D60</f>
        <v>1.0121130551816959</v>
      </c>
      <c r="S58" s="65">
        <f>Drivstof_El!D72</f>
        <v>1.0394190871369293</v>
      </c>
      <c r="T58" s="65">
        <f>Drivstof_El!D84</f>
        <v>1.1248581157775255</v>
      </c>
      <c r="U58" s="65">
        <f>Drivstof_El!D96</f>
        <v>1.1528846153846155</v>
      </c>
      <c r="V58" s="65">
        <f>Drivstof_El!D108</f>
        <v>0.89145728643216082</v>
      </c>
      <c r="W58" s="65">
        <f>Drivstof_El!D120</f>
        <v>0.90606420927467313</v>
      </c>
      <c r="X58" s="65">
        <f>Drivstof_El!D132</f>
        <v>1.0368421052631578</v>
      </c>
      <c r="Y58" s="65" t="str">
        <f>Drivstof_El!D144</f>
        <v/>
      </c>
    </row>
    <row r="59" spans="12:27" x14ac:dyDescent="0.25">
      <c r="M59" s="134" t="s">
        <v>254</v>
      </c>
      <c r="N59" s="65">
        <f>Drivstof_El!D13</f>
        <v>1.0358851674641147</v>
      </c>
      <c r="O59" s="65">
        <f>Drivstof_El!D25</f>
        <v>1.009090909090909</v>
      </c>
      <c r="P59" s="65">
        <f>Drivstof_El!D37</f>
        <v>1.043261231281198</v>
      </c>
      <c r="Q59" s="65">
        <f>Drivstof_El!D49</f>
        <v>0.99758745476477684</v>
      </c>
      <c r="R59" s="65">
        <f>Drivstof_El!D61</f>
        <v>0.96808510638297862</v>
      </c>
      <c r="S59" s="65">
        <f>Drivstof_El!D73</f>
        <v>1.0898203592814371</v>
      </c>
      <c r="T59" s="65">
        <f>Drivstof_El!D85</f>
        <v>1.1453077699293643</v>
      </c>
      <c r="U59" s="65">
        <f>Drivstof_El!D97</f>
        <v>1.1050875729774812</v>
      </c>
      <c r="V59" s="65">
        <f>Drivstof_El!D109</f>
        <v>0.83878241262683206</v>
      </c>
      <c r="W59" s="65">
        <f>Drivstof_El!D121</f>
        <v>1.0511811023622046</v>
      </c>
      <c r="X59" s="65">
        <f>Drivstof_El!D133</f>
        <v>1.0335025380710661</v>
      </c>
      <c r="Y59" s="65" t="str">
        <f>Drivstof_El!D145</f>
        <v/>
      </c>
    </row>
    <row r="60" spans="12:27" x14ac:dyDescent="0.25">
      <c r="M60" s="134" t="s">
        <v>255</v>
      </c>
      <c r="N60" s="65">
        <f>Drivstof_El!D14</f>
        <v>1.0969976905311778</v>
      </c>
      <c r="O60" s="65">
        <f>Drivstof_El!D26</f>
        <v>1.0882882882882883</v>
      </c>
      <c r="P60" s="65">
        <f>Drivstof_El!D38</f>
        <v>0.97288676236044658</v>
      </c>
      <c r="Q60" s="65">
        <f>Drivstof_El!D50</f>
        <v>0.96251511487303498</v>
      </c>
      <c r="R60" s="65">
        <f>Drivstof_El!D62</f>
        <v>1.0535714285714286</v>
      </c>
      <c r="S60" s="65">
        <f>Drivstof_El!D74</f>
        <v>1.0659340659340659</v>
      </c>
      <c r="T60" s="65">
        <f>Drivstof_El!D86</f>
        <v>0.91894273127753301</v>
      </c>
      <c r="U60" s="65">
        <f>Drivstof_El!D98</f>
        <v>0.98339622641509439</v>
      </c>
      <c r="V60" s="65">
        <f>Drivstof_El!D110</f>
        <v>1.1841397849462363</v>
      </c>
      <c r="W60" s="65">
        <f>Drivstof_El!D122</f>
        <v>1.1523096129837704</v>
      </c>
      <c r="X60" s="65">
        <f>Drivstof_El!D134</f>
        <v>0.91650294695481338</v>
      </c>
      <c r="Y60" s="65" t="str">
        <f>Drivstof_El!D146</f>
        <v/>
      </c>
    </row>
    <row r="61" spans="12:27" x14ac:dyDescent="0.25">
      <c r="M61" s="134" t="s">
        <v>256</v>
      </c>
      <c r="N61" s="65">
        <f>Drivstof_El!D15</f>
        <v>1.0463157894736843</v>
      </c>
      <c r="O61" s="65">
        <f>Drivstof_El!D27</f>
        <v>1.0827814569536425</v>
      </c>
      <c r="P61" s="65">
        <f>Drivstof_El!D39</f>
        <v>1.0819672131147542</v>
      </c>
      <c r="Q61" s="65">
        <f>Drivstof_El!D51</f>
        <v>1.050251256281407</v>
      </c>
      <c r="R61" s="65">
        <f>Drivstof_El!D63</f>
        <v>1.0469361147327247</v>
      </c>
      <c r="S61" s="65">
        <f>Drivstof_El!D75</f>
        <v>0.902061855670103</v>
      </c>
      <c r="T61" s="65">
        <f>Drivstof_El!D87</f>
        <v>1.1246404602109301</v>
      </c>
      <c r="U61" s="65">
        <f>Drivstof_El!D99</f>
        <v>1.0153491941673063</v>
      </c>
      <c r="V61" s="65">
        <f>Drivstof_El!D111</f>
        <v>1.246311010215664</v>
      </c>
      <c r="W61" s="65">
        <f>Drivstof_El!D123</f>
        <v>1.0650054171180932</v>
      </c>
      <c r="X61" s="65">
        <f>Drivstof_El!D135</f>
        <v>1.1093247588424437</v>
      </c>
      <c r="Y61" s="65" t="str">
        <f>Drivstof_El!D147</f>
        <v/>
      </c>
    </row>
    <row r="62" spans="12:27" x14ac:dyDescent="0.25">
      <c r="M62" s="134" t="s">
        <v>257</v>
      </c>
      <c r="N62" s="65">
        <f>Drivstof_El!D16</f>
        <v>0.96579476861167002</v>
      </c>
      <c r="O62" s="65">
        <f>Drivstof_El!D28</f>
        <v>0.94648318042813451</v>
      </c>
      <c r="P62" s="65">
        <f>Drivstof_El!D40</f>
        <v>1.012121212121212</v>
      </c>
      <c r="Q62" s="65">
        <f>Drivstof_El!D52</f>
        <v>1.0382775119617225</v>
      </c>
      <c r="R62" s="65">
        <f>Drivstof_El!D64</f>
        <v>0.9701120797011209</v>
      </c>
      <c r="S62" s="65">
        <f>Drivstof_El!D76</f>
        <v>1.1714285714285715</v>
      </c>
      <c r="T62" s="65">
        <f>Drivstof_El!D88</f>
        <v>1.0724637681159421</v>
      </c>
      <c r="U62" s="65">
        <f>Drivstof_El!D100</f>
        <v>0.95918367346938771</v>
      </c>
      <c r="V62" s="65">
        <f>Drivstof_El!D112</f>
        <v>0.99635701275045541</v>
      </c>
      <c r="W62" s="65">
        <f>Drivstof_El!D124</f>
        <v>0.99186164801627674</v>
      </c>
      <c r="X62" s="70">
        <f>Drivstof_El!D136</f>
        <v>0.99806763285024147</v>
      </c>
      <c r="Y62" s="70" t="str">
        <f>Drivstof_El!D148</f>
        <v/>
      </c>
    </row>
    <row r="63" spans="12:27" x14ac:dyDescent="0.25">
      <c r="L63" s="116" t="s">
        <v>264</v>
      </c>
      <c r="M63" s="135" t="s">
        <v>292</v>
      </c>
      <c r="N63" s="136">
        <f>'Reparasjon og vedlikehold'!D9</f>
        <v>1</v>
      </c>
      <c r="O63" s="136">
        <f>'Reparasjon og vedlikehold'!D21</f>
        <v>1.0057971014492755</v>
      </c>
      <c r="P63" s="136">
        <f>'Reparasjon og vedlikehold'!D33</f>
        <v>0.99717912552891397</v>
      </c>
      <c r="Q63" s="136">
        <f>'Reparasjon og vedlikehold'!D45</f>
        <v>1.0097222222222222</v>
      </c>
      <c r="R63" s="136">
        <f>'Reparasjon og vedlikehold'!D57</f>
        <v>1.0054495912806538</v>
      </c>
      <c r="S63" s="136">
        <f>'Reparasjon og vedlikehold'!D69</f>
        <v>1.0039473684210527</v>
      </c>
      <c r="T63" s="136">
        <f>'Reparasjon og vedlikehold'!D81</f>
        <v>1</v>
      </c>
      <c r="U63" s="136">
        <f>'Reparasjon og vedlikehold'!D93</f>
        <v>1.0061957868649318</v>
      </c>
      <c r="V63" s="136">
        <f>'Reparasjon og vedlikehold'!D105</f>
        <v>1.0092272202998847</v>
      </c>
      <c r="W63" s="136">
        <f>'Reparasjon og vedlikehold'!D117</f>
        <v>1.0107991360691144</v>
      </c>
      <c r="X63" s="65">
        <f>'Reparasjon og vedlikehold'!D129</f>
        <v>1.0092402464065708</v>
      </c>
      <c r="Y63" s="65">
        <f>'Reparasjon og vedlikehold'!D141</f>
        <v>1.0088845014807504</v>
      </c>
      <c r="Z63" s="111"/>
      <c r="AA63" s="111"/>
    </row>
    <row r="64" spans="12:27" x14ac:dyDescent="0.25">
      <c r="M64" s="134" t="s">
        <v>247</v>
      </c>
      <c r="N64" s="65">
        <f>'Reparasjon og vedlikehold'!D10</f>
        <v>1</v>
      </c>
      <c r="O64" s="65">
        <f>'Reparasjon og vedlikehold'!D22</f>
        <v>1.0028818443804033</v>
      </c>
      <c r="P64" s="65">
        <f>'Reparasjon og vedlikehold'!D34</f>
        <v>1.007072135785007</v>
      </c>
      <c r="Q64" s="65">
        <f>'Reparasjon og vedlikehold'!D46</f>
        <v>1</v>
      </c>
      <c r="R64" s="65">
        <f>'Reparasjon og vedlikehold'!D58</f>
        <v>1.0040650406504064</v>
      </c>
      <c r="S64" s="65">
        <f>'Reparasjon og vedlikehold'!D70</f>
        <v>0.99868938401048502</v>
      </c>
      <c r="T64" s="65">
        <f>'Reparasjon og vedlikehold'!D82</f>
        <v>1</v>
      </c>
      <c r="U64" s="65">
        <f>'Reparasjon og vedlikehold'!D94</f>
        <v>1.0073891625615763</v>
      </c>
      <c r="V64" s="65">
        <f>'Reparasjon og vedlikehold'!D106</f>
        <v>1.0068571428571429</v>
      </c>
      <c r="W64" s="65">
        <f>'Reparasjon og vedlikehold'!D118</f>
        <v>1.0064102564102566</v>
      </c>
      <c r="X64" s="65">
        <f>'Reparasjon og vedlikehold'!D130</f>
        <v>1.0071210579857579</v>
      </c>
      <c r="Y64" s="65">
        <f>'Reparasjon og vedlikehold'!D142</f>
        <v>1.0048923679060666</v>
      </c>
    </row>
    <row r="65" spans="12:27" x14ac:dyDescent="0.25">
      <c r="M65" s="134" t="s">
        <v>248</v>
      </c>
      <c r="N65" s="65">
        <f>'Reparasjon og vedlikehold'!D11</f>
        <v>1.0044709388971687</v>
      </c>
      <c r="O65" s="65">
        <f>'Reparasjon og vedlikehold'!D23</f>
        <v>1.0043103448275863</v>
      </c>
      <c r="P65" s="65">
        <f>'Reparasjon og vedlikehold'!D35</f>
        <v>1.002808988764045</v>
      </c>
      <c r="Q65" s="65">
        <f>'Reparasjon og vedlikehold'!D47</f>
        <v>1.0041265474552956</v>
      </c>
      <c r="R65" s="65">
        <f>'Reparasjon og vedlikehold'!D59</f>
        <v>1.0080971659919029</v>
      </c>
      <c r="S65" s="65">
        <f>'Reparasjon og vedlikehold'!D71</f>
        <v>1.0026246719160106</v>
      </c>
      <c r="T65" s="65">
        <f>'Reparasjon og vedlikehold'!D83</f>
        <v>1.0051020408163265</v>
      </c>
      <c r="U65" s="65">
        <f>'Reparasjon og vedlikehold'!D95</f>
        <v>1.0036674816625917</v>
      </c>
      <c r="V65" s="65">
        <f>'Reparasjon og vedlikehold'!D107</f>
        <v>1.0045402951191829</v>
      </c>
      <c r="W65" s="65">
        <f>'Reparasjon og vedlikehold'!D119</f>
        <v>1.0053078556263271</v>
      </c>
      <c r="X65" s="65">
        <f>'Reparasjon og vedlikehold'!D131</f>
        <v>1</v>
      </c>
      <c r="Y65" s="65">
        <f>'Reparasjon og vedlikehold'!D143</f>
        <v>0.99805258033106137</v>
      </c>
    </row>
    <row r="66" spans="12:27" x14ac:dyDescent="0.25">
      <c r="M66" s="134" t="s">
        <v>249</v>
      </c>
      <c r="N66" s="65">
        <f>'Reparasjon og vedlikehold'!D12</f>
        <v>1.0014836795252224</v>
      </c>
      <c r="O66" s="65">
        <f>'Reparasjon og vedlikehold'!D24</f>
        <v>1.0014306151645207</v>
      </c>
      <c r="P66" s="65">
        <f>'Reparasjon og vedlikehold'!D36</f>
        <v>0.99859943977591026</v>
      </c>
      <c r="Q66" s="65">
        <f>'Reparasjon og vedlikehold'!D48</f>
        <v>0.99726027397260275</v>
      </c>
      <c r="R66" s="65">
        <f>'Reparasjon og vedlikehold'!D60</f>
        <v>1</v>
      </c>
      <c r="S66" s="65">
        <f>'Reparasjon og vedlikehold'!D72</f>
        <v>1.0039267015706805</v>
      </c>
      <c r="T66" s="65">
        <f>'Reparasjon og vedlikehold'!D84</f>
        <v>1.016497461928934</v>
      </c>
      <c r="U66" s="65">
        <f>'Reparasjon og vedlikehold'!D96</f>
        <v>1.0036540803897687</v>
      </c>
      <c r="V66" s="65">
        <f>'Reparasjon og vedlikehold'!D108</f>
        <v>1.0045197740112994</v>
      </c>
      <c r="W66" s="65">
        <f>'Reparasjon og vedlikehold'!D120</f>
        <v>1.0063357972544877</v>
      </c>
      <c r="X66" s="65">
        <f>'Reparasjon og vedlikehold'!D132</f>
        <v>1.005050505050505</v>
      </c>
      <c r="Y66" s="65">
        <f>'Reparasjon og vedlikehold'!D144</f>
        <v>1.0019512195121951</v>
      </c>
    </row>
    <row r="67" spans="12:27" x14ac:dyDescent="0.25">
      <c r="M67" s="134" t="s">
        <v>250</v>
      </c>
      <c r="N67" s="65">
        <f>'Reparasjon og vedlikehold'!D13</f>
        <v>1.0044444444444445</v>
      </c>
      <c r="O67" s="65">
        <f>'Reparasjon og vedlikehold'!D25</f>
        <v>1</v>
      </c>
      <c r="P67" s="65">
        <f>'Reparasjon og vedlikehold'!D37</f>
        <v>1.0028050490883591</v>
      </c>
      <c r="Q67" s="65">
        <f>'Reparasjon og vedlikehold'!D49</f>
        <v>1.0027472527472527</v>
      </c>
      <c r="R67" s="65">
        <f>'Reparasjon og vedlikehold'!D61</f>
        <v>1.0026773761713521</v>
      </c>
      <c r="S67" s="65">
        <f>'Reparasjon og vedlikehold'!D73</f>
        <v>1.0117340286831811</v>
      </c>
      <c r="T67" s="65">
        <f>'Reparasjon og vedlikehold'!D85</f>
        <v>0.99500624219725353</v>
      </c>
      <c r="U67" s="65">
        <f>'Reparasjon og vedlikehold'!D97</f>
        <v>1.0036407766990292</v>
      </c>
      <c r="V67" s="65">
        <f>'Reparasjon og vedlikehold'!D109</f>
        <v>1.0123734533183351</v>
      </c>
      <c r="W67" s="65">
        <f>'Reparasjon og vedlikehold'!D121</f>
        <v>1.0041972717733474</v>
      </c>
      <c r="X67" s="65">
        <f>'Reparasjon og vedlikehold'!D133</f>
        <v>1.0050251256281406</v>
      </c>
      <c r="Y67" s="65">
        <f>'Reparasjon og vedlikehold'!D145</f>
        <v>1.0029211295034079</v>
      </c>
    </row>
    <row r="68" spans="12:27" x14ac:dyDescent="0.25">
      <c r="M68" s="134" t="s">
        <v>251</v>
      </c>
      <c r="N68" s="65">
        <f>'Reparasjon og vedlikehold'!D14</f>
        <v>1.0029498525073748</v>
      </c>
      <c r="O68" s="65">
        <f>'Reparasjon og vedlikehold'!D26</f>
        <v>1</v>
      </c>
      <c r="P68" s="65">
        <f>'Reparasjon og vedlikehold'!D38</f>
        <v>1.0027972027972027</v>
      </c>
      <c r="Q68" s="65">
        <f>'Reparasjon og vedlikehold'!D50</f>
        <v>1.0013698630136985</v>
      </c>
      <c r="R68" s="65">
        <f>'Reparasjon og vedlikehold'!D62</f>
        <v>1.0013351134846462</v>
      </c>
      <c r="S68" s="65">
        <f>'Reparasjon og vedlikehold'!D74</f>
        <v>1.0051546391752577</v>
      </c>
      <c r="T68" s="65">
        <f>'Reparasjon og vedlikehold'!D86</f>
        <v>1.0037641154328731</v>
      </c>
      <c r="U68" s="65">
        <f>'Reparasjon og vedlikehold'!D98</f>
        <v>1.0072551390568318</v>
      </c>
      <c r="V68" s="65">
        <f>'Reparasjon og vedlikehold'!D110</f>
        <v>1.0066666666666666</v>
      </c>
      <c r="W68" s="65">
        <f>'Reparasjon og vedlikehold'!D122</f>
        <v>1.0020898641588296</v>
      </c>
      <c r="X68" s="65">
        <f>'Reparasjon og vedlikehold'!D134</f>
        <v>0.997</v>
      </c>
      <c r="Y68" s="65">
        <f>'Reparasjon og vedlikehold'!D146</f>
        <v>1.0009708737864078</v>
      </c>
    </row>
    <row r="69" spans="12:27" x14ac:dyDescent="0.25">
      <c r="M69" s="134" t="s">
        <v>252</v>
      </c>
      <c r="N69" s="65">
        <f>'Reparasjon og vedlikehold'!D15</f>
        <v>1.0029411764705882</v>
      </c>
      <c r="O69" s="65">
        <f>'Reparasjon og vedlikehold'!D27</f>
        <v>1.0028571428571429</v>
      </c>
      <c r="P69" s="65">
        <f>'Reparasjon og vedlikehold'!D39</f>
        <v>1.0013947001394699</v>
      </c>
      <c r="Q69" s="65">
        <f>'Reparasjon og vedlikehold'!D51</f>
        <v>1.0054719562243504</v>
      </c>
      <c r="R69" s="65">
        <f>'Reparasjon og vedlikehold'!D63</f>
        <v>1.0013333333333332</v>
      </c>
      <c r="S69" s="65">
        <f>'Reparasjon og vedlikehold'!D75</f>
        <v>0.99743589743589745</v>
      </c>
      <c r="T69" s="65">
        <f>'Reparasjon og vedlikehold'!D87</f>
        <v>1.0037499999999999</v>
      </c>
      <c r="U69" s="65">
        <f>'Reparasjon og vedlikehold'!D99</f>
        <v>1.0048019207683074</v>
      </c>
      <c r="V69" s="65">
        <f>'Reparasjon og vedlikehold'!D111</f>
        <v>1.0055187637969094</v>
      </c>
      <c r="W69" s="65">
        <f>'Reparasjon og vedlikehold'!D123</f>
        <v>1</v>
      </c>
      <c r="X69" s="65">
        <f>'Reparasjon og vedlikehold'!D135</f>
        <v>1.0040120361083249</v>
      </c>
      <c r="Y69" s="65">
        <f>'Reparasjon og vedlikehold'!D147</f>
        <v>1.0096993210475267</v>
      </c>
      <c r="Z69" s="65"/>
      <c r="AA69" s="65"/>
    </row>
    <row r="70" spans="12:27" x14ac:dyDescent="0.25">
      <c r="M70" s="134" t="s">
        <v>253</v>
      </c>
      <c r="N70" s="65">
        <f>'Reparasjon og vedlikehold'!D16</f>
        <v>1.0043988269794721</v>
      </c>
      <c r="O70" s="65">
        <f>'Reparasjon og vedlikehold'!D28</f>
        <v>1</v>
      </c>
      <c r="P70" s="65">
        <f>'Reparasjon og vedlikehold'!D40</f>
        <v>1.0013927576601673</v>
      </c>
      <c r="Q70" s="65">
        <f>'Reparasjon og vedlikehold'!D52</f>
        <v>1</v>
      </c>
      <c r="R70" s="65">
        <f>'Reparasjon og vedlikehold'!D64</f>
        <v>1</v>
      </c>
      <c r="S70" s="65">
        <f>'Reparasjon og vedlikehold'!D76</f>
        <v>0.99871465295629824</v>
      </c>
      <c r="T70" s="65">
        <f>'Reparasjon og vedlikehold'!D88</f>
        <v>0.99750933997509339</v>
      </c>
      <c r="U70" s="65">
        <f>'Reparasjon og vedlikehold'!D100</f>
        <v>1.0023894862604541</v>
      </c>
      <c r="V70" s="65">
        <f>'Reparasjon og vedlikehold'!D112</f>
        <v>1.0032930845225028</v>
      </c>
      <c r="W70" s="65">
        <f>'Reparasjon og vedlikehold'!D124</f>
        <v>1.0020855057351405</v>
      </c>
      <c r="X70" s="65">
        <f>'Reparasjon og vedlikehold'!D136</f>
        <v>1.0019980019980019</v>
      </c>
      <c r="Y70" s="65" t="str">
        <f>'Reparasjon og vedlikehold'!D148</f>
        <v/>
      </c>
      <c r="Z70" s="65"/>
      <c r="AA70" s="65"/>
    </row>
    <row r="71" spans="12:27" x14ac:dyDescent="0.25">
      <c r="M71" s="134" t="s">
        <v>254</v>
      </c>
      <c r="N71" s="65">
        <f>'Reparasjon og vedlikehold'!D17</f>
        <v>0.99854014598540153</v>
      </c>
      <c r="O71" s="65">
        <f>'Reparasjon og vedlikehold'!D29</f>
        <v>1.0099715099715101</v>
      </c>
      <c r="P71" s="65">
        <f>'Reparasjon og vedlikehold'!D41</f>
        <v>1.0027816411682891</v>
      </c>
      <c r="Q71" s="65">
        <f>'Reparasjon og vedlikehold'!D53</f>
        <v>1.0013605442176869</v>
      </c>
      <c r="R71" s="65">
        <f>'Reparasjon og vedlikehold'!D65</f>
        <v>1.0066577896138482</v>
      </c>
      <c r="S71" s="65">
        <f>'Reparasjon og vedlikehold'!D77</f>
        <v>1.0038610038610039</v>
      </c>
      <c r="T71" s="65">
        <f>'Reparasjon og vedlikehold'!D89</f>
        <v>1.0012484394506866</v>
      </c>
      <c r="U71" s="65">
        <f>'Reparasjon og vedlikehold'!D101</f>
        <v>1.0071513706793802</v>
      </c>
      <c r="V71" s="65">
        <f>'Reparasjon og vedlikehold'!D113</f>
        <v>1.0065645514223194</v>
      </c>
      <c r="W71" s="65">
        <f>'Reparasjon og vedlikehold'!D125</f>
        <v>1.0072840790842872</v>
      </c>
      <c r="X71" s="65">
        <f>'Reparasjon og vedlikehold'!D137</f>
        <v>1.0009970089730809</v>
      </c>
      <c r="Y71" s="65" t="str">
        <f>'Reparasjon og vedlikehold'!D149</f>
        <v/>
      </c>
      <c r="Z71" s="65"/>
      <c r="AA71" s="65"/>
    </row>
    <row r="72" spans="12:27" x14ac:dyDescent="0.25">
      <c r="M72" s="134" t="s">
        <v>255</v>
      </c>
      <c r="N72" s="65">
        <f>'Reparasjon og vedlikehold'!D18</f>
        <v>1.0058479532163742</v>
      </c>
      <c r="O72" s="65">
        <f>'Reparasjon og vedlikehold'!D30</f>
        <v>1.0056417489421718</v>
      </c>
      <c r="P72" s="65">
        <f>'Reparasjon og vedlikehold'!D42</f>
        <v>0.99722607489597792</v>
      </c>
      <c r="Q72" s="65">
        <f>'Reparasjon og vedlikehold'!D54</f>
        <v>0.99592391304347827</v>
      </c>
      <c r="R72" s="65">
        <f>'Reparasjon og vedlikehold'!D66</f>
        <v>1.0039682539682542</v>
      </c>
      <c r="S72" s="65">
        <f>'Reparasjon og vedlikehold'!D78</f>
        <v>0.99871794871794883</v>
      </c>
      <c r="T72" s="65">
        <f>'Reparasjon og vedlikehold'!D90</f>
        <v>0.99875311720698245</v>
      </c>
      <c r="U72" s="65">
        <f>'Reparasjon og vedlikehold'!D102</f>
        <v>1.0094674556213017</v>
      </c>
      <c r="V72" s="65">
        <f>'Reparasjon og vedlikehold'!D114</f>
        <v>1.0076086956521739</v>
      </c>
      <c r="W72" s="65">
        <f>'Reparasjon og vedlikehold'!D126</f>
        <v>1.0030991735537189</v>
      </c>
      <c r="X72" s="65">
        <f>'Reparasjon og vedlikehold'!D138</f>
        <v>1.0069721115537849</v>
      </c>
      <c r="Y72" s="65" t="str">
        <f>'Reparasjon og vedlikehold'!D150</f>
        <v/>
      </c>
      <c r="Z72" s="65"/>
      <c r="AA72" s="65"/>
    </row>
    <row r="73" spans="12:27" x14ac:dyDescent="0.25">
      <c r="M73" s="134" t="s">
        <v>256</v>
      </c>
      <c r="N73" s="65">
        <f>'Reparasjon og vedlikehold'!D19</f>
        <v>1.0029069767441861</v>
      </c>
      <c r="O73" s="65">
        <f>'Reparasjon og vedlikehold'!D31</f>
        <v>0.99158485273492292</v>
      </c>
      <c r="P73" s="65">
        <f>'Reparasjon og vedlikehold'!D43</f>
        <v>1.0013908205841446</v>
      </c>
      <c r="Q73" s="65">
        <f>'Reparasjon og vedlikehold'!D55</f>
        <v>0.99727148703956336</v>
      </c>
      <c r="R73" s="65">
        <f>'Reparasjon og vedlikehold'!D67</f>
        <v>1.0013175230566533</v>
      </c>
      <c r="S73" s="65">
        <f>'Reparasjon og vedlikehold'!D79</f>
        <v>1.0025673940949935</v>
      </c>
      <c r="T73" s="65">
        <f>'Reparasjon og vedlikehold'!D91</f>
        <v>1.0074906367041199</v>
      </c>
      <c r="U73" s="65">
        <f>'Reparasjon og vedlikehold'!D103</f>
        <v>1.0105509964830013</v>
      </c>
      <c r="V73" s="65">
        <f>'Reparasjon og vedlikehold'!D115</f>
        <v>0.99892125134843568</v>
      </c>
      <c r="W73" s="65">
        <f>'Reparasjon og vedlikehold'!D127</f>
        <v>1.0020597322348095</v>
      </c>
      <c r="X73" s="65">
        <f>'Reparasjon og vedlikehold'!D139</f>
        <v>1.0009891196834817</v>
      </c>
      <c r="Y73" s="65" t="str">
        <f>'Reparasjon og vedlikehold'!D151</f>
        <v/>
      </c>
    </row>
    <row r="74" spans="12:27" x14ac:dyDescent="0.25">
      <c r="M74" s="134" t="s">
        <v>257</v>
      </c>
      <c r="N74" s="65">
        <f>'Reparasjon og vedlikehold'!D20</f>
        <v>1</v>
      </c>
      <c r="O74" s="65">
        <f>'Reparasjon og vedlikehold'!D32</f>
        <v>1.0028288543140029</v>
      </c>
      <c r="P74" s="65">
        <f>'Reparasjon og vedlikehold'!D44</f>
        <v>1</v>
      </c>
      <c r="Q74" s="65">
        <f>'Reparasjon og vedlikehold'!D56</f>
        <v>1.0041039671682628</v>
      </c>
      <c r="R74" s="65">
        <f>'Reparasjon og vedlikehold'!D68</f>
        <v>1</v>
      </c>
      <c r="S74" s="65">
        <f>'Reparasjon og vedlikehold'!D80</f>
        <v>1.0038412291933421</v>
      </c>
      <c r="T74" s="65">
        <f>'Reparasjon og vedlikehold'!D92</f>
        <v>1</v>
      </c>
      <c r="U74" s="65">
        <f>'Reparasjon og vedlikehold'!D104</f>
        <v>1.005800464037123</v>
      </c>
      <c r="V74" s="65">
        <f>'Reparasjon og vedlikehold'!D116</f>
        <v>1</v>
      </c>
      <c r="W74" s="65">
        <f>'Reparasjon og vedlikehold'!D128</f>
        <v>1.0010277492291881</v>
      </c>
      <c r="X74" s="70">
        <f>'Reparasjon og vedlikehold'!D140</f>
        <v>1.00098814229249</v>
      </c>
      <c r="Y74" s="70" t="str">
        <f>'Reparasjon og vedlikehold'!D152</f>
        <v/>
      </c>
    </row>
    <row r="75" spans="12:27" x14ac:dyDescent="0.25">
      <c r="L75" s="116" t="s">
        <v>265</v>
      </c>
      <c r="M75" s="135" t="s">
        <v>292</v>
      </c>
      <c r="N75" s="65">
        <f>Forsikring!D5</f>
        <v>1</v>
      </c>
      <c r="O75" s="136">
        <f>Forsikring!D17</f>
        <v>1</v>
      </c>
      <c r="P75" s="136">
        <f>Forsikring!D29</f>
        <v>1.0031496062992127</v>
      </c>
      <c r="Q75" s="136">
        <f>Forsikring!D41</f>
        <v>1.0061443932411676</v>
      </c>
      <c r="R75" s="136">
        <f>Forsikring!D53</f>
        <v>1.0060514372163389</v>
      </c>
      <c r="S75" s="136">
        <f>Forsikring!D65</f>
        <v>1.005865102639296</v>
      </c>
      <c r="T75" s="136">
        <f>Forsikring!D77</f>
        <v>1.0111888111888112</v>
      </c>
      <c r="U75" s="136">
        <f>Forsikring!D89</f>
        <v>1.0065703022339028</v>
      </c>
      <c r="V75" s="136">
        <f>Forsikring!D101</f>
        <v>1.0075471698113208</v>
      </c>
      <c r="W75" s="136">
        <f>Forsikring!D113</f>
        <v>1.0083532219570406</v>
      </c>
      <c r="X75" s="65">
        <f>Forsikring!D125</f>
        <v>1.030467899891186</v>
      </c>
      <c r="Y75" s="65">
        <f>Forsikring!D137</f>
        <v>1.0484330484330484</v>
      </c>
      <c r="Z75" s="111"/>
      <c r="AA75" s="111"/>
    </row>
    <row r="76" spans="12:27" x14ac:dyDescent="0.25">
      <c r="M76" t="s">
        <v>247</v>
      </c>
      <c r="N76" s="65">
        <f>Forsikring!D6</f>
        <v>1</v>
      </c>
      <c r="O76" s="65">
        <f>Forsikring!D18</f>
        <v>1</v>
      </c>
      <c r="P76" s="65">
        <f>Forsikring!D30</f>
        <v>1</v>
      </c>
      <c r="Q76" s="65">
        <f>Forsikring!D42</f>
        <v>1</v>
      </c>
      <c r="R76" s="65">
        <f>Forsikring!D54</f>
        <v>1</v>
      </c>
      <c r="S76" s="65">
        <f>Forsikring!D66</f>
        <v>1</v>
      </c>
      <c r="T76" s="65">
        <f>Forsikring!D78</f>
        <v>1</v>
      </c>
      <c r="U76" s="65">
        <f>Forsikring!D90</f>
        <v>1</v>
      </c>
      <c r="V76" s="65">
        <f>Forsikring!D102</f>
        <v>1</v>
      </c>
      <c r="W76" s="65">
        <f>Forsikring!D114</f>
        <v>1</v>
      </c>
      <c r="X76" s="65">
        <f>Forsikring!D126</f>
        <v>1</v>
      </c>
      <c r="Y76" s="65">
        <f>Forsikring!D138</f>
        <v>1</v>
      </c>
    </row>
    <row r="77" spans="12:27" x14ac:dyDescent="0.25">
      <c r="M77" t="s">
        <v>248</v>
      </c>
      <c r="N77" s="65">
        <f>Forsikring!D7</f>
        <v>1</v>
      </c>
      <c r="O77" s="65">
        <f>Forsikring!D19</f>
        <v>1</v>
      </c>
      <c r="P77" s="65">
        <f>Forsikring!D31</f>
        <v>1</v>
      </c>
      <c r="Q77" s="65">
        <f>Forsikring!D43</f>
        <v>1</v>
      </c>
      <c r="R77" s="65">
        <f>Forsikring!D55</f>
        <v>1</v>
      </c>
      <c r="S77" s="65">
        <f>Forsikring!D67</f>
        <v>1</v>
      </c>
      <c r="T77" s="65">
        <f>Forsikring!D79</f>
        <v>1</v>
      </c>
      <c r="U77" s="65">
        <f>Forsikring!D91</f>
        <v>1</v>
      </c>
      <c r="V77" s="65">
        <f>Forsikring!D103</f>
        <v>1</v>
      </c>
      <c r="W77" s="65">
        <f>Forsikring!D115</f>
        <v>1</v>
      </c>
      <c r="X77" s="65">
        <f>Forsikring!D127</f>
        <v>1</v>
      </c>
      <c r="Y77" s="65">
        <f>Forsikring!D139</f>
        <v>1</v>
      </c>
    </row>
    <row r="78" spans="12:27" x14ac:dyDescent="0.25">
      <c r="M78" t="s">
        <v>249</v>
      </c>
      <c r="N78" s="65">
        <f>Forsikring!D8</f>
        <v>1.0031645569620253</v>
      </c>
      <c r="O78" s="65">
        <f>Forsikring!D20</f>
        <v>0.99842767295597479</v>
      </c>
      <c r="P78" s="65">
        <f>Forsikring!D32</f>
        <v>1.0062794348508632</v>
      </c>
      <c r="Q78" s="65">
        <f>Forsikring!D44</f>
        <v>1.0015267175572518</v>
      </c>
      <c r="R78" s="65">
        <f>Forsikring!D56</f>
        <v>1.0030075187969925</v>
      </c>
      <c r="S78" s="65">
        <f>Forsikring!D68</f>
        <v>1.0131195335276968</v>
      </c>
      <c r="T78" s="65">
        <f>Forsikring!D80</f>
        <v>1.0221300138312588</v>
      </c>
      <c r="U78" s="65">
        <f>Forsikring!D92</f>
        <v>1.0156657963446476</v>
      </c>
      <c r="V78" s="65">
        <f>Forsikring!D104</f>
        <v>1.0199750312109863</v>
      </c>
      <c r="W78" s="65">
        <f>Forsikring!D116</f>
        <v>1.0260355029585799</v>
      </c>
      <c r="X78" s="65">
        <f>Forsikring!D128</f>
        <v>1.0369588173178459</v>
      </c>
      <c r="Y78" s="65">
        <f>Forsikring!D140</f>
        <v>1.0371376811594202</v>
      </c>
    </row>
    <row r="79" spans="12:27" x14ac:dyDescent="0.25">
      <c r="M79" t="s">
        <v>250</v>
      </c>
      <c r="N79" s="65">
        <f>Forsikring!D9</f>
        <v>1</v>
      </c>
      <c r="O79" s="65">
        <f>Forsikring!D21</f>
        <v>1</v>
      </c>
      <c r="P79" s="65">
        <f>Forsikring!D33</f>
        <v>1</v>
      </c>
      <c r="Q79" s="65">
        <f>Forsikring!D45</f>
        <v>1</v>
      </c>
      <c r="R79" s="65">
        <f>Forsikring!D57</f>
        <v>1</v>
      </c>
      <c r="S79" s="65">
        <f>Forsikring!D69</f>
        <v>1</v>
      </c>
      <c r="T79" s="65">
        <f>Forsikring!D81</f>
        <v>1</v>
      </c>
      <c r="U79" s="65">
        <f>Forsikring!D93</f>
        <v>1</v>
      </c>
      <c r="V79" s="65">
        <f>Forsikring!D105</f>
        <v>1</v>
      </c>
      <c r="W79" s="65">
        <f>Forsikring!D117</f>
        <v>1</v>
      </c>
      <c r="X79" s="65">
        <f>Forsikring!D129</f>
        <v>1</v>
      </c>
      <c r="Y79" s="65">
        <f>Forsikring!D141</f>
        <v>1</v>
      </c>
    </row>
    <row r="80" spans="12:27" x14ac:dyDescent="0.25">
      <c r="M80" t="s">
        <v>251</v>
      </c>
      <c r="N80" s="65">
        <f>Forsikring!D10</f>
        <v>1</v>
      </c>
      <c r="O80" s="65">
        <f>Forsikring!D22</f>
        <v>1</v>
      </c>
      <c r="P80" s="65">
        <f>Forsikring!D34</f>
        <v>1</v>
      </c>
      <c r="Q80" s="65">
        <f>Forsikring!D46</f>
        <v>1</v>
      </c>
      <c r="R80" s="65">
        <f>Forsikring!D58</f>
        <v>1</v>
      </c>
      <c r="S80" s="65">
        <f>Forsikring!D70</f>
        <v>1</v>
      </c>
      <c r="T80" s="65">
        <f>Forsikring!D82</f>
        <v>1</v>
      </c>
      <c r="U80" s="65">
        <f>Forsikring!D94</f>
        <v>1</v>
      </c>
      <c r="V80" s="65">
        <f>Forsikring!D106</f>
        <v>1</v>
      </c>
      <c r="W80" s="65">
        <f>Forsikring!D118</f>
        <v>1</v>
      </c>
      <c r="X80" s="65">
        <f>Forsikring!D130</f>
        <v>1</v>
      </c>
      <c r="Y80" s="65">
        <f>Forsikring!D142</f>
        <v>1</v>
      </c>
    </row>
    <row r="81" spans="12:27" x14ac:dyDescent="0.25">
      <c r="M81" t="s">
        <v>252</v>
      </c>
      <c r="N81" s="65">
        <f>Forsikring!D11</f>
        <v>1</v>
      </c>
      <c r="O81" s="65">
        <f>Forsikring!D23</f>
        <v>1.0015748031496063</v>
      </c>
      <c r="P81" s="65">
        <f>Forsikring!D35</f>
        <v>1.0078003120124805</v>
      </c>
      <c r="Q81" s="65">
        <f>Forsikring!D47</f>
        <v>1.0015243902439026</v>
      </c>
      <c r="R81" s="65">
        <f>Forsikring!D59</f>
        <v>1.0089955022488755</v>
      </c>
      <c r="S81" s="65">
        <f>Forsikring!D71</f>
        <v>1.0115107913669064</v>
      </c>
      <c r="T81" s="65">
        <f>Forsikring!D83</f>
        <v>1.0121786197564275</v>
      </c>
      <c r="U81" s="65">
        <f>Forsikring!D95</f>
        <v>1.012853470437018</v>
      </c>
      <c r="V81" s="65">
        <f>Forsikring!D107</f>
        <v>1.0134638922888617</v>
      </c>
      <c r="W81" s="65">
        <f>Forsikring!D119</f>
        <v>1.027681660899654</v>
      </c>
      <c r="X81" s="65">
        <f>Forsikring!D131</f>
        <v>1.0376782077393076</v>
      </c>
      <c r="Y81" s="65">
        <f>Forsikring!D143</f>
        <v>1.0270742358078602</v>
      </c>
    </row>
    <row r="82" spans="12:27" x14ac:dyDescent="0.25">
      <c r="M82" t="s">
        <v>253</v>
      </c>
      <c r="N82" s="65">
        <f>Forsikring!D12</f>
        <v>1</v>
      </c>
      <c r="O82" s="65">
        <f>Forsikring!D24</f>
        <v>1</v>
      </c>
      <c r="P82" s="65">
        <f>Forsikring!D36</f>
        <v>1</v>
      </c>
      <c r="Q82" s="65">
        <f>Forsikring!D48</f>
        <v>1</v>
      </c>
      <c r="R82" s="65">
        <f>Forsikring!D60</f>
        <v>1</v>
      </c>
      <c r="S82" s="65">
        <f>Forsikring!D72</f>
        <v>1</v>
      </c>
      <c r="T82" s="65">
        <f>Forsikring!D84</f>
        <v>1</v>
      </c>
      <c r="U82" s="65">
        <f>Forsikring!D96</f>
        <v>1</v>
      </c>
      <c r="V82" s="65">
        <f>Forsikring!D108</f>
        <v>1</v>
      </c>
      <c r="W82" s="65">
        <f>Forsikring!D120</f>
        <v>1</v>
      </c>
      <c r="X82" s="65">
        <f>Forsikring!D132</f>
        <v>1</v>
      </c>
      <c r="Y82" s="65" t="str">
        <f>Forsikring!D144</f>
        <v/>
      </c>
    </row>
    <row r="83" spans="12:27" x14ac:dyDescent="0.25">
      <c r="M83" t="s">
        <v>254</v>
      </c>
      <c r="N83" s="65">
        <f>Forsikring!D13</f>
        <v>1</v>
      </c>
      <c r="O83" s="65">
        <f>Forsikring!D25</f>
        <v>1</v>
      </c>
      <c r="P83" s="65">
        <f>Forsikring!D37</f>
        <v>1</v>
      </c>
      <c r="Q83" s="65">
        <f>Forsikring!D49</f>
        <v>1</v>
      </c>
      <c r="R83" s="65">
        <f>Forsikring!D61</f>
        <v>1</v>
      </c>
      <c r="S83" s="65">
        <f>Forsikring!D73</f>
        <v>1</v>
      </c>
      <c r="T83" s="65">
        <f>Forsikring!D85</f>
        <v>1</v>
      </c>
      <c r="U83" s="65">
        <f>Forsikring!D97</f>
        <v>1</v>
      </c>
      <c r="V83" s="65">
        <f>Forsikring!D109</f>
        <v>1</v>
      </c>
      <c r="W83" s="65">
        <f>Forsikring!D121</f>
        <v>1</v>
      </c>
      <c r="X83" s="65">
        <f>Forsikring!D133</f>
        <v>1</v>
      </c>
      <c r="Y83" s="65" t="str">
        <f>Forsikring!D145</f>
        <v/>
      </c>
    </row>
    <row r="84" spans="12:27" x14ac:dyDescent="0.25">
      <c r="M84" t="s">
        <v>255</v>
      </c>
      <c r="N84" s="65">
        <f>Forsikring!D14</f>
        <v>1.0031545741324921</v>
      </c>
      <c r="O84" s="65">
        <f>Forsikring!D26</f>
        <v>0.99842767295597479</v>
      </c>
      <c r="P84" s="65">
        <f>Forsikring!D38</f>
        <v>1.0077399380804954</v>
      </c>
      <c r="Q84" s="65">
        <f>Forsikring!D50</f>
        <v>1.0060882800608826</v>
      </c>
      <c r="R84" s="65">
        <f>Forsikring!D62</f>
        <v>1.0133729569093612</v>
      </c>
      <c r="S84" s="65">
        <f>Forsikring!D74</f>
        <v>1.0170697012802277</v>
      </c>
      <c r="T84" s="65">
        <f>Forsikring!D86</f>
        <v>1.017379679144385</v>
      </c>
      <c r="U84" s="65">
        <f>Forsikring!D98</f>
        <v>1.0088832487309645</v>
      </c>
      <c r="V84" s="65">
        <f>Forsikring!D110</f>
        <v>1.0120772946859904</v>
      </c>
      <c r="W84" s="65">
        <f>Forsikring!D122</f>
        <v>1.0314253647586982</v>
      </c>
      <c r="X84" s="65">
        <f>Forsikring!D134</f>
        <v>1.0333660451422964</v>
      </c>
      <c r="Y84" s="65" t="str">
        <f>Forsikring!D146</f>
        <v/>
      </c>
    </row>
    <row r="85" spans="12:27" x14ac:dyDescent="0.25">
      <c r="M85" t="s">
        <v>256</v>
      </c>
      <c r="N85" s="65">
        <f>Forsikring!D15</f>
        <v>1</v>
      </c>
      <c r="O85" s="65">
        <f>Forsikring!D27</f>
        <v>1</v>
      </c>
      <c r="P85" s="65">
        <f>Forsikring!D39</f>
        <v>1</v>
      </c>
      <c r="Q85" s="65">
        <f>Forsikring!D51</f>
        <v>1</v>
      </c>
      <c r="R85" s="65">
        <f>Forsikring!D63</f>
        <v>1</v>
      </c>
      <c r="S85" s="65">
        <f>Forsikring!D75</f>
        <v>1</v>
      </c>
      <c r="T85" s="65">
        <f>Forsikring!D87</f>
        <v>1</v>
      </c>
      <c r="U85" s="65">
        <f>Forsikring!D99</f>
        <v>1</v>
      </c>
      <c r="V85" s="65">
        <f>Forsikring!D111</f>
        <v>1</v>
      </c>
      <c r="W85" s="65">
        <f>Forsikring!D123</f>
        <v>1</v>
      </c>
      <c r="X85" s="65">
        <f>Forsikring!D135</f>
        <v>1</v>
      </c>
      <c r="Y85" s="65" t="str">
        <f>Forsikring!D147</f>
        <v/>
      </c>
    </row>
    <row r="86" spans="12:27" x14ac:dyDescent="0.25">
      <c r="M86" t="s">
        <v>257</v>
      </c>
      <c r="N86" s="65">
        <f>Forsikring!D16</f>
        <v>1</v>
      </c>
      <c r="O86" s="65">
        <f>Forsikring!D28</f>
        <v>1</v>
      </c>
      <c r="P86" s="65">
        <f>Forsikring!D40</f>
        <v>1</v>
      </c>
      <c r="Q86" s="65">
        <f>Forsikring!D52</f>
        <v>1</v>
      </c>
      <c r="R86" s="65">
        <f>Forsikring!D64</f>
        <v>1</v>
      </c>
      <c r="S86" s="65">
        <f>Forsikring!D76</f>
        <v>1</v>
      </c>
      <c r="T86" s="65">
        <f>Forsikring!D88</f>
        <v>1</v>
      </c>
      <c r="U86" s="65">
        <f>Forsikring!D100</f>
        <v>1</v>
      </c>
      <c r="V86" s="65">
        <f>Forsikring!D112</f>
        <v>1</v>
      </c>
      <c r="W86" s="65">
        <f>Forsikring!D124</f>
        <v>1</v>
      </c>
      <c r="X86" s="70">
        <f>Forsikring!D136</f>
        <v>1</v>
      </c>
      <c r="Y86" s="70" t="str">
        <f>Forsikring!D148</f>
        <v/>
      </c>
    </row>
    <row r="87" spans="12:27" x14ac:dyDescent="0.25">
      <c r="L87" s="116" t="s">
        <v>266</v>
      </c>
      <c r="M87" s="135" t="s">
        <v>292</v>
      </c>
      <c r="N87" s="136">
        <f>Administrasjon!D5</f>
        <v>1</v>
      </c>
      <c r="O87" s="136">
        <f>Administrasjon!D17</f>
        <v>1.0054570259208733</v>
      </c>
      <c r="P87" s="136">
        <f>Administrasjon!D29</f>
        <v>0.99868073878627972</v>
      </c>
      <c r="Q87" s="136">
        <f>Administrasjon!D41</f>
        <v>0.99870298313878092</v>
      </c>
      <c r="R87" s="136">
        <f>Administrasjon!D53</f>
        <v>0.99623588456712675</v>
      </c>
      <c r="S87" s="136">
        <f>Administrasjon!D65</f>
        <v>1</v>
      </c>
      <c r="T87" s="136">
        <f>Administrasjon!D77</f>
        <v>1.0097560975609756</v>
      </c>
      <c r="U87" s="136">
        <f>Administrasjon!D89</f>
        <v>0.99073001158748553</v>
      </c>
      <c r="V87" s="136">
        <f>Administrasjon!D101</f>
        <v>1.0010940919037199</v>
      </c>
      <c r="W87" s="136">
        <f>Administrasjon!D113</f>
        <v>1.0020898641588296</v>
      </c>
      <c r="X87" s="65">
        <f>Administrasjon!D125</f>
        <v>1.0020429009193053</v>
      </c>
      <c r="Y87" s="65">
        <f>Administrasjon!D137</f>
        <v>1.0059405940594059</v>
      </c>
      <c r="Z87" s="111"/>
      <c r="AA87" s="111"/>
    </row>
    <row r="88" spans="12:27" x14ac:dyDescent="0.25">
      <c r="M88" t="s">
        <v>247</v>
      </c>
      <c r="N88" s="65">
        <f>Administrasjon!D6</f>
        <v>1.0027932960893855</v>
      </c>
      <c r="O88" s="65">
        <f>Administrasjon!D18</f>
        <v>1.005427408412483</v>
      </c>
      <c r="P88" s="65">
        <f>Administrasjon!D30</f>
        <v>1.0039630118890357</v>
      </c>
      <c r="Q88" s="65">
        <f>Administrasjon!D42</f>
        <v>1.009090909090909</v>
      </c>
      <c r="R88" s="65">
        <f>Administrasjon!D54</f>
        <v>1.0075566750629723</v>
      </c>
      <c r="S88" s="65">
        <f>Administrasjon!D66</f>
        <v>1</v>
      </c>
      <c r="T88" s="65">
        <f>Administrasjon!D78</f>
        <v>1.0072463768115942</v>
      </c>
      <c r="U88" s="65">
        <f>Administrasjon!D90</f>
        <v>1.0116959064327486</v>
      </c>
      <c r="V88" s="65">
        <f>Administrasjon!D102</f>
        <v>1.0043715846994536</v>
      </c>
      <c r="W88" s="65">
        <f>Administrasjon!D114</f>
        <v>1.0020855057351405</v>
      </c>
      <c r="X88" s="65">
        <f>Administrasjon!D126</f>
        <v>1.0142711518858309</v>
      </c>
      <c r="Y88" s="65">
        <f>Administrasjon!D138</f>
        <v>1.0059055118110236</v>
      </c>
    </row>
    <row r="89" spans="12:27" x14ac:dyDescent="0.25">
      <c r="M89" t="s">
        <v>248</v>
      </c>
      <c r="N89" s="65">
        <f>Administrasjon!D7</f>
        <v>1.0027855153203342</v>
      </c>
      <c r="O89" s="65">
        <f>Administrasjon!D19</f>
        <v>1.0040485829959516</v>
      </c>
      <c r="P89" s="65">
        <f>Administrasjon!D31</f>
        <v>1.0039473684210527</v>
      </c>
      <c r="Q89" s="65">
        <f>Administrasjon!D43</f>
        <v>1.0025740025740026</v>
      </c>
      <c r="R89" s="65">
        <f>Administrasjon!D55</f>
        <v>1.00125</v>
      </c>
      <c r="S89" s="65">
        <f>Administrasjon!D67</f>
        <v>1</v>
      </c>
      <c r="T89" s="65">
        <f>Administrasjon!D79</f>
        <v>0.99760191846522783</v>
      </c>
      <c r="U89" s="65">
        <f>Administrasjon!D91</f>
        <v>1.0057803468208093</v>
      </c>
      <c r="V89" s="65">
        <f>Administrasjon!D103</f>
        <v>1.0087051142546246</v>
      </c>
      <c r="W89" s="65">
        <f>Administrasjon!D115</f>
        <v>1.0020811654526536</v>
      </c>
      <c r="X89" s="65">
        <f>Administrasjon!D127</f>
        <v>0.99296482412060294</v>
      </c>
      <c r="Y89" s="65">
        <f>Administrasjon!D139</f>
        <v>1.0019569471624266</v>
      </c>
    </row>
    <row r="90" spans="12:27" x14ac:dyDescent="0.25">
      <c r="M90" t="s">
        <v>249</v>
      </c>
      <c r="N90" s="65">
        <f>Administrasjon!D8</f>
        <v>1.0041666666666667</v>
      </c>
      <c r="O90" s="65">
        <f>Administrasjon!D20</f>
        <v>1.004032258064516</v>
      </c>
      <c r="P90" s="65">
        <f>Administrasjon!D32</f>
        <v>1.0013106159895151</v>
      </c>
      <c r="Q90" s="65">
        <f>Administrasjon!D44</f>
        <v>1.0038510911424903</v>
      </c>
      <c r="R90" s="65">
        <f>Administrasjon!D56</f>
        <v>1.0049937578027466</v>
      </c>
      <c r="S90" s="65">
        <f>Administrasjon!D68</f>
        <v>1.0037128712871286</v>
      </c>
      <c r="T90" s="65">
        <f>Administrasjon!D80</f>
        <v>1.0036057692307692</v>
      </c>
      <c r="U90" s="65">
        <f>Administrasjon!D92</f>
        <v>1.0114942528735633</v>
      </c>
      <c r="V90" s="65">
        <f>Administrasjon!D104</f>
        <v>1.0097087378640777</v>
      </c>
      <c r="W90" s="65">
        <f>Administrasjon!D116</f>
        <v>1.0072689511941848</v>
      </c>
      <c r="X90" s="65">
        <f>Administrasjon!D128</f>
        <v>1.0060728744939271</v>
      </c>
      <c r="Y90" s="65">
        <f>Administrasjon!D140</f>
        <v>1.00390625</v>
      </c>
    </row>
    <row r="91" spans="12:27" x14ac:dyDescent="0.25">
      <c r="M91" t="s">
        <v>250</v>
      </c>
      <c r="N91" s="65">
        <f>Administrasjon!D9</f>
        <v>1.0027662517289073</v>
      </c>
      <c r="O91" s="65">
        <f>Administrasjon!D21</f>
        <v>1.0026773761713521</v>
      </c>
      <c r="P91" s="65">
        <f>Administrasjon!D33</f>
        <v>1.0026178010471203</v>
      </c>
      <c r="Q91" s="65">
        <f>Administrasjon!D45</f>
        <v>1</v>
      </c>
      <c r="R91" s="65">
        <f>Administrasjon!D57</f>
        <v>0.99751552795031051</v>
      </c>
      <c r="S91" s="65">
        <f>Administrasjon!D69</f>
        <v>1.0012330456226881</v>
      </c>
      <c r="T91" s="65">
        <f>Administrasjon!D81</f>
        <v>0.99880239520958092</v>
      </c>
      <c r="U91" s="65">
        <f>Administrasjon!D93</f>
        <v>1.0034090909090909</v>
      </c>
      <c r="V91" s="65">
        <f>Administrasjon!D105</f>
        <v>1.0053418803418803</v>
      </c>
      <c r="W91" s="65">
        <f>Administrasjon!D117</f>
        <v>0.99896907216494846</v>
      </c>
      <c r="X91" s="65">
        <f>Administrasjon!D129</f>
        <v>1.0050301810865192</v>
      </c>
      <c r="Y91" s="65">
        <f>Administrasjon!D141</f>
        <v>1.0019455252918288</v>
      </c>
    </row>
    <row r="92" spans="12:27" x14ac:dyDescent="0.25">
      <c r="M92" t="s">
        <v>251</v>
      </c>
      <c r="N92" s="65">
        <f>Administrasjon!D10</f>
        <v>1.0027586206896553</v>
      </c>
      <c r="O92" s="65">
        <f>Administrasjon!D22</f>
        <v>1.0066755674232311</v>
      </c>
      <c r="P92" s="65">
        <f>Administrasjon!D34</f>
        <v>1.0039164490861621</v>
      </c>
      <c r="Q92" s="65">
        <f>Administrasjon!D46</f>
        <v>1.0076726342710998</v>
      </c>
      <c r="R92" s="65">
        <f>Administrasjon!D58</f>
        <v>1</v>
      </c>
      <c r="S92" s="65">
        <f>Administrasjon!D70</f>
        <v>1.0024630541871922</v>
      </c>
      <c r="T92" s="65">
        <f>Administrasjon!D82</f>
        <v>1.0035971223021583</v>
      </c>
      <c r="U92" s="65">
        <f>Administrasjon!D94</f>
        <v>1.0079275198187996</v>
      </c>
      <c r="V92" s="65">
        <f>Administrasjon!D106</f>
        <v>1.0063761955366632</v>
      </c>
      <c r="W92" s="65">
        <f>Administrasjon!D118</f>
        <v>1.0030959752321982</v>
      </c>
      <c r="X92" s="65">
        <f>Administrasjon!D130</f>
        <v>1.002002002002002</v>
      </c>
      <c r="Y92" s="65">
        <f>Administrasjon!D142</f>
        <v>0.99805825242718449</v>
      </c>
    </row>
    <row r="93" spans="12:27" x14ac:dyDescent="0.25">
      <c r="M93" t="s">
        <v>252</v>
      </c>
      <c r="N93" s="65">
        <f>Administrasjon!D11</f>
        <v>1</v>
      </c>
      <c r="O93" s="65">
        <f>Administrasjon!D23</f>
        <v>1.006631299734748</v>
      </c>
      <c r="P93" s="65">
        <f>Administrasjon!D35</f>
        <v>1.0026007802340702</v>
      </c>
      <c r="Q93" s="65">
        <f>Administrasjon!D47</f>
        <v>1.0076142131979697</v>
      </c>
      <c r="R93" s="65">
        <f>Administrasjon!D59</f>
        <v>1.0074719800747198</v>
      </c>
      <c r="S93" s="65">
        <f>Administrasjon!D71</f>
        <v>1.0073710073710074</v>
      </c>
      <c r="T93" s="65">
        <f>Administrasjon!D83</f>
        <v>1.009557945041816</v>
      </c>
      <c r="U93" s="65">
        <f>Administrasjon!D95</f>
        <v>1.0134831460674159</v>
      </c>
      <c r="V93" s="65">
        <f>Administrasjon!D107</f>
        <v>1.0031678986272439</v>
      </c>
      <c r="W93" s="65">
        <f>Administrasjon!D119</f>
        <v>1.0051440329218106</v>
      </c>
      <c r="X93" s="65">
        <f>Administrasjon!D131</f>
        <v>1.0069930069930071</v>
      </c>
      <c r="Y93" s="65">
        <f>Administrasjon!D143</f>
        <v>1.0097276264591439</v>
      </c>
    </row>
    <row r="94" spans="12:27" x14ac:dyDescent="0.25">
      <c r="M94" t="s">
        <v>253</v>
      </c>
      <c r="N94" s="65">
        <f>Administrasjon!D12</f>
        <v>0.99724896836313615</v>
      </c>
      <c r="O94" s="65">
        <f>Administrasjon!D24</f>
        <v>0.99341238471673254</v>
      </c>
      <c r="P94" s="65">
        <f>Administrasjon!D36</f>
        <v>0.99221789883268485</v>
      </c>
      <c r="Q94" s="65">
        <f>Administrasjon!D48</f>
        <v>0.99622166246851374</v>
      </c>
      <c r="R94" s="65">
        <f>Administrasjon!D60</f>
        <v>0.99258343634116186</v>
      </c>
      <c r="S94" s="65">
        <f>Administrasjon!D72</f>
        <v>0.99634146341463414</v>
      </c>
      <c r="T94" s="65">
        <f>Administrasjon!D84</f>
        <v>0.99881656804733732</v>
      </c>
      <c r="U94" s="65">
        <f>Administrasjon!D96</f>
        <v>0.99667405764966743</v>
      </c>
      <c r="V94" s="65">
        <f>Administrasjon!D108</f>
        <v>0.99263157894736842</v>
      </c>
      <c r="W94" s="65">
        <f>Administrasjon!D120</f>
        <v>0.9907881269191402</v>
      </c>
      <c r="X94" s="65">
        <f>Administrasjon!D132</f>
        <v>0.99404761904761907</v>
      </c>
      <c r="Y94" s="65" t="str">
        <f>Administrasjon!D144</f>
        <v/>
      </c>
    </row>
    <row r="95" spans="12:27" x14ac:dyDescent="0.25">
      <c r="M95" t="s">
        <v>254</v>
      </c>
      <c r="N95" s="65">
        <f>Administrasjon!D13</f>
        <v>1.0068965517241379</v>
      </c>
      <c r="O95" s="65">
        <f>Administrasjon!D25</f>
        <v>1.0039787798408488</v>
      </c>
      <c r="P95" s="65">
        <f>Administrasjon!D37</f>
        <v>1.0052287581699346</v>
      </c>
      <c r="Q95" s="65">
        <f>Administrasjon!D49</f>
        <v>1.0050568900126422</v>
      </c>
      <c r="R95" s="65">
        <f>Administrasjon!D61</f>
        <v>1.0049813200498132</v>
      </c>
      <c r="S95" s="65">
        <f>Administrasjon!D73</f>
        <v>1.003671970624235</v>
      </c>
      <c r="T95" s="65">
        <f>Administrasjon!D85</f>
        <v>1.0118483412322274</v>
      </c>
      <c r="U95" s="65">
        <f>Administrasjon!D97</f>
        <v>1.0144605116796439</v>
      </c>
      <c r="V95" s="65">
        <f>Administrasjon!D109</f>
        <v>1</v>
      </c>
      <c r="W95" s="65">
        <f>Administrasjon!D121</f>
        <v>1.0030991735537189</v>
      </c>
      <c r="X95" s="65">
        <f>Administrasjon!D133</f>
        <v>1.0039920159680638</v>
      </c>
      <c r="Y95" s="65" t="str">
        <f>Administrasjon!D145</f>
        <v/>
      </c>
      <c r="Z95" s="65"/>
      <c r="AA95" s="65"/>
    </row>
    <row r="96" spans="12:27" x14ac:dyDescent="0.25">
      <c r="M96" t="s">
        <v>255</v>
      </c>
      <c r="N96" s="65">
        <f>Administrasjon!D14</f>
        <v>1.0041095890410958</v>
      </c>
      <c r="O96" s="65">
        <f>Administrasjon!D26</f>
        <v>1.0039630118890357</v>
      </c>
      <c r="P96" s="65">
        <f>Administrasjon!D38</f>
        <v>1</v>
      </c>
      <c r="Q96" s="65">
        <f>Administrasjon!D50</f>
        <v>0.99874213836477999</v>
      </c>
      <c r="R96" s="65">
        <f>Administrasjon!D62</f>
        <v>1.0012391573729862</v>
      </c>
      <c r="S96" s="65">
        <f>Administrasjon!D74</f>
        <v>1.0024390243902439</v>
      </c>
      <c r="T96" s="65">
        <f>Administrasjon!D86</f>
        <v>0.996487119437939</v>
      </c>
      <c r="U96" s="65">
        <f>Administrasjon!D98</f>
        <v>1.0032894736842104</v>
      </c>
      <c r="V96" s="65">
        <f>Administrasjon!D110</f>
        <v>1.0095440084835632</v>
      </c>
      <c r="W96" s="65">
        <f>Administrasjon!D122</f>
        <v>1.0061791967044285</v>
      </c>
      <c r="X96" s="65">
        <f>Administrasjon!D134</f>
        <v>1.0009940357852884</v>
      </c>
      <c r="Y96" s="65" t="str">
        <f>Administrasjon!D146</f>
        <v/>
      </c>
      <c r="Z96" s="65"/>
      <c r="AA96" s="65"/>
    </row>
    <row r="97" spans="12:27" x14ac:dyDescent="0.25">
      <c r="M97" t="s">
        <v>256</v>
      </c>
      <c r="N97" s="65">
        <f>Administrasjon!D15</f>
        <v>1.0040927694406547</v>
      </c>
      <c r="O97" s="65">
        <f>Administrasjon!D27</f>
        <v>1.0026315789473685</v>
      </c>
      <c r="P97" s="65">
        <f>Administrasjon!D39</f>
        <v>1.001300390117035</v>
      </c>
      <c r="Q97" s="65">
        <f>Administrasjon!D51</f>
        <v>1.0037783375314862</v>
      </c>
      <c r="R97" s="65">
        <f>Administrasjon!D63</f>
        <v>1.0024752475247525</v>
      </c>
      <c r="S97" s="65">
        <f>Administrasjon!D75</f>
        <v>0.9927007299270072</v>
      </c>
      <c r="T97" s="65">
        <f>Administrasjon!D87</f>
        <v>1.0082256169212691</v>
      </c>
      <c r="U97" s="65">
        <f>Administrasjon!D99</f>
        <v>0.9989071038251367</v>
      </c>
      <c r="V97" s="65">
        <f>Administrasjon!D111</f>
        <v>1.0052521008403361</v>
      </c>
      <c r="W97" s="65">
        <f>Administrasjon!D123</f>
        <v>1.0030706243602865</v>
      </c>
      <c r="X97" s="65">
        <f>Administrasjon!D135</f>
        <v>1.0019860973187686</v>
      </c>
      <c r="Y97" s="65" t="str">
        <f>Administrasjon!D147</f>
        <v/>
      </c>
    </row>
    <row r="98" spans="12:27" x14ac:dyDescent="0.25">
      <c r="M98" t="s">
        <v>257</v>
      </c>
      <c r="N98" s="65">
        <f>Administrasjon!D16</f>
        <v>0.99592391304347827</v>
      </c>
      <c r="O98" s="65">
        <f>Administrasjon!D28</f>
        <v>0.99475065616797897</v>
      </c>
      <c r="P98" s="65">
        <f>Administrasjon!D40</f>
        <v>1.0012987012987011</v>
      </c>
      <c r="Q98" s="65">
        <f>Administrasjon!D52</f>
        <v>1</v>
      </c>
      <c r="R98" s="65">
        <f>Administrasjon!D64</f>
        <v>0.99753086419753079</v>
      </c>
      <c r="S98" s="65">
        <f>Administrasjon!D76</f>
        <v>1.0049019607843137</v>
      </c>
      <c r="T98" s="65">
        <f>Administrasjon!D88</f>
        <v>1.0058275058275059</v>
      </c>
      <c r="U98" s="65">
        <f>Administrasjon!D100</f>
        <v>1</v>
      </c>
      <c r="V98" s="65">
        <f>Administrasjon!D112</f>
        <v>1</v>
      </c>
      <c r="W98" s="65">
        <f>Administrasjon!D124</f>
        <v>0.99897959183673479</v>
      </c>
      <c r="X98" s="65">
        <f>Administrasjon!D136</f>
        <v>1.0009910802775024</v>
      </c>
      <c r="Y98" s="65" t="str">
        <f>Administrasjon!D148</f>
        <v/>
      </c>
    </row>
    <row r="99" spans="12:27" ht="15.75" thickBot="1" x14ac:dyDescent="0.3">
      <c r="L99" s="74"/>
      <c r="M99" s="75"/>
      <c r="N99" s="77">
        <v>2015</v>
      </c>
      <c r="O99" s="77">
        <v>2016</v>
      </c>
      <c r="P99" s="77">
        <v>2017</v>
      </c>
      <c r="Q99" s="77">
        <v>2018</v>
      </c>
      <c r="R99" s="77">
        <v>2019</v>
      </c>
      <c r="S99" s="77">
        <v>2020</v>
      </c>
      <c r="T99" s="77">
        <v>2021</v>
      </c>
      <c r="U99" s="77">
        <v>2022</v>
      </c>
      <c r="V99" s="77">
        <v>2023</v>
      </c>
      <c r="W99" s="77">
        <v>2024</v>
      </c>
      <c r="X99" s="77">
        <v>2025</v>
      </c>
      <c r="Y99" s="77">
        <v>2026</v>
      </c>
      <c r="Z99" s="77">
        <v>2027</v>
      </c>
      <c r="AA99" s="77">
        <v>2028</v>
      </c>
    </row>
    <row r="100" spans="12:27" x14ac:dyDescent="0.25">
      <c r="L100" s="116" t="s">
        <v>267</v>
      </c>
      <c r="M100" s="135" t="s">
        <v>292</v>
      </c>
      <c r="N100" s="136">
        <f>(N3*$B$5)+(N15*$B$6)+(N27*$B$7)+(N63*$B$8)+(N75*$B$9)+(N87*$B$10)</f>
        <v>1.0000000000000007</v>
      </c>
      <c r="O100" s="136">
        <f t="shared" ref="O100:W100" si="1">(O3*$B$5)+(O15*$B$6)+(O27*$B$7)+(O63*$B$8)+(O75*$B$9)+(O87*$B$10)</f>
        <v>1.0035425149427504</v>
      </c>
      <c r="P100" s="136">
        <f t="shared" si="1"/>
        <v>1.0076855121113539</v>
      </c>
      <c r="Q100" s="136">
        <f t="shared" si="1"/>
        <v>1.0088032658827231</v>
      </c>
      <c r="R100" s="136">
        <f t="shared" si="1"/>
        <v>1.0003324558093469</v>
      </c>
      <c r="S100" s="136">
        <f t="shared" si="1"/>
        <v>1.0046026080142991</v>
      </c>
      <c r="T100" s="136">
        <f t="shared" si="1"/>
        <v>1.009305238046865</v>
      </c>
      <c r="U100" s="136">
        <f t="shared" si="1"/>
        <v>1.0041057680481233</v>
      </c>
      <c r="V100" s="136">
        <f>(V3*$B$5)+(V15*$B$6)+(V27*$B$7)+(V63*$B$8)+(V75*$B$9)+(V87*$B$10)</f>
        <v>1.0130000451115837</v>
      </c>
      <c r="W100" s="136">
        <f t="shared" si="1"/>
        <v>0.99591885863987872</v>
      </c>
      <c r="X100" s="136">
        <f>IFERROR((X3*$B$5)+(X15*$B$6)+(X27*$B$7)+(X63*$B$8)+(X75*$B$9)+(X87*$B$10),"")</f>
        <v>1.003469279326543</v>
      </c>
      <c r="Y100" s="136">
        <f>IFERROR((Y3*$B$5)+(Y15*$B$6)+(Y27*$B$7)+(Y63*$B$8)+(Y75*$B$9)+(Y87*$B$10),"")</f>
        <v>1.0093701519476217</v>
      </c>
    </row>
    <row r="101" spans="12:27" x14ac:dyDescent="0.25">
      <c r="M101" t="s">
        <v>247</v>
      </c>
      <c r="N101" s="65">
        <f>(N4*$B$5)+(N16*$B$6)+(N28*$B$7)+(N64*$B$8)+(N76*$B$9)+(N88*$B$10)</f>
        <v>0.9985820606000978</v>
      </c>
      <c r="O101" s="65">
        <f t="shared" ref="O101:W101" si="2">(O4*$B$5)+(O16*$B$6)+(O28*$B$7)+(O64*$B$8)+(O76*$B$9)+(O88*$B$10)</f>
        <v>0.99825843912834711</v>
      </c>
      <c r="P101" s="65">
        <f t="shared" si="2"/>
        <v>1.0028665021712255</v>
      </c>
      <c r="Q101" s="65">
        <f t="shared" si="2"/>
        <v>1.0030614483463856</v>
      </c>
      <c r="R101" s="65">
        <f t="shared" si="2"/>
        <v>1.0041093932389413</v>
      </c>
      <c r="S101" s="65">
        <f t="shared" si="2"/>
        <v>0.99901746881916864</v>
      </c>
      <c r="T101" s="65">
        <f t="shared" si="2"/>
        <v>1.0036780764942459</v>
      </c>
      <c r="U101" s="65">
        <f t="shared" si="2"/>
        <v>1.0095661020346993</v>
      </c>
      <c r="V101" s="65">
        <f t="shared" si="2"/>
        <v>0.99935025383468457</v>
      </c>
      <c r="W101" s="65">
        <f t="shared" si="2"/>
        <v>1.0083546257505271</v>
      </c>
      <c r="X101" s="65">
        <f t="shared" ref="X101:Y111" si="3">IFERROR((X4*$B$5)+(X16*$B$6)+(X28*$B$7)+(X64*$B$8)+(X76*$B$9)+(X88*$B$10),"")</f>
        <v>1.0038315693986641</v>
      </c>
      <c r="Y101" s="65">
        <f t="shared" si="3"/>
        <v>1.0002281180116768</v>
      </c>
    </row>
    <row r="102" spans="12:27" x14ac:dyDescent="0.25">
      <c r="M102" t="s">
        <v>248</v>
      </c>
      <c r="N102" s="65">
        <f t="shared" ref="N102:V102" si="4">(N5*$B$5)+(N17*$B$6)+(N29*$B$7)+(N65*$B$8)+(N77*$B$9)+(N89*$B$10)</f>
        <v>1.0030257627072454</v>
      </c>
      <c r="O102" s="65">
        <f t="shared" si="4"/>
        <v>1.0085520878648784</v>
      </c>
      <c r="P102" s="65">
        <f t="shared" si="4"/>
        <v>1.0013424738085293</v>
      </c>
      <c r="Q102" s="65">
        <f t="shared" si="4"/>
        <v>1.000088528260044</v>
      </c>
      <c r="R102" s="65">
        <f t="shared" si="4"/>
        <v>1.0026441601752674</v>
      </c>
      <c r="S102" s="65">
        <f t="shared" si="4"/>
        <v>0.99960801419456069</v>
      </c>
      <c r="T102" s="65">
        <f t="shared" si="4"/>
        <v>1.0005891204027151</v>
      </c>
      <c r="U102" s="65">
        <f t="shared" si="4"/>
        <v>1.0191354928930614</v>
      </c>
      <c r="V102" s="65">
        <f t="shared" si="4"/>
        <v>1.0062486549979868</v>
      </c>
      <c r="W102" s="65">
        <f>(W5*$B$5)+(W17*$B$6)+(W29*$B$7)+(W65*$B$8)+(W77*$B$9)+(W89*$B$10)</f>
        <v>0.99787918642606488</v>
      </c>
      <c r="X102" s="65">
        <f t="shared" si="3"/>
        <v>0.99661775750947057</v>
      </c>
      <c r="Y102" s="65">
        <f t="shared" si="3"/>
        <v>1.0146852052260378</v>
      </c>
    </row>
    <row r="103" spans="12:27" x14ac:dyDescent="0.25">
      <c r="M103" t="s">
        <v>249</v>
      </c>
      <c r="N103" s="65">
        <f t="shared" ref="N103:W103" si="5">(N6*$B$5)+(N18*$B$6)+(N30*$B$7)+(N66*$B$8)+(N78*$B$9)+(N90*$B$10)</f>
        <v>1.0028536619401456</v>
      </c>
      <c r="O103" s="65">
        <f t="shared" si="5"/>
        <v>0.99836729224614051</v>
      </c>
      <c r="P103" s="65">
        <f t="shared" si="5"/>
        <v>0.9992227752461974</v>
      </c>
      <c r="Q103" s="65">
        <f t="shared" si="5"/>
        <v>1.003043029003051</v>
      </c>
      <c r="R103" s="65">
        <f t="shared" si="5"/>
        <v>1.0034912858253051</v>
      </c>
      <c r="S103" s="65">
        <f t="shared" si="5"/>
        <v>1.0014579692974395</v>
      </c>
      <c r="T103" s="65">
        <f t="shared" si="5"/>
        <v>1.0078578753385234</v>
      </c>
      <c r="U103" s="65">
        <f>(U6*$B$5)+(U18*$B$6)+(U30*$B$7)+(U66*$B$8)+(U78*$B$9)+(U90*$B$10)</f>
        <v>1.0030166581316229</v>
      </c>
      <c r="V103" s="65">
        <f t="shared" si="5"/>
        <v>1.0025793124386926</v>
      </c>
      <c r="W103" s="65">
        <f t="shared" si="5"/>
        <v>1.0050788223219305</v>
      </c>
      <c r="X103" s="65">
        <f t="shared" si="3"/>
        <v>0.99865973432384503</v>
      </c>
      <c r="Y103" s="65">
        <f t="shared" si="3"/>
        <v>0.99037528251262086</v>
      </c>
    </row>
    <row r="104" spans="12:27" x14ac:dyDescent="0.25">
      <c r="M104" t="s">
        <v>250</v>
      </c>
      <c r="N104" s="65">
        <f t="shared" ref="N104:W104" si="6">(N7*$B$5)+(N19*$B$6)+(N31*$B$7)+(N67*$B$8)+(N79*$B$9)+(N91*$B$10)</f>
        <v>0.9980326804067311</v>
      </c>
      <c r="O104" s="65">
        <f t="shared" si="6"/>
        <v>0.99945675418661928</v>
      </c>
      <c r="P104" s="65">
        <f t="shared" si="6"/>
        <v>1.0023025518354742</v>
      </c>
      <c r="Q104" s="65">
        <f t="shared" si="6"/>
        <v>1.0058351559277903</v>
      </c>
      <c r="R104" s="65">
        <f t="shared" si="6"/>
        <v>1.0047284092774831</v>
      </c>
      <c r="S104" s="65">
        <f t="shared" si="6"/>
        <v>1.003675419620097</v>
      </c>
      <c r="T104" s="65">
        <f t="shared" si="6"/>
        <v>1.0028115987167503</v>
      </c>
      <c r="U104" s="65">
        <f t="shared" si="6"/>
        <v>1.0087351618297877</v>
      </c>
      <c r="V104" s="65">
        <f t="shared" si="6"/>
        <v>1.0012002188316098</v>
      </c>
      <c r="W104" s="65">
        <f t="shared" si="6"/>
        <v>0.99781824244973305</v>
      </c>
      <c r="X104" s="65">
        <f t="shared" si="3"/>
        <v>1.0018503125183575</v>
      </c>
      <c r="Y104" s="65">
        <f t="shared" si="3"/>
        <v>0.99960933519540041</v>
      </c>
    </row>
    <row r="105" spans="12:27" x14ac:dyDescent="0.25">
      <c r="M105" t="s">
        <v>251</v>
      </c>
      <c r="N105" s="65">
        <f t="shared" ref="N105:W105" si="7">(N8*$B$5)+(N20*$B$6)+(N32*$B$7)+(N68*$B$8)+(N80*$B$9)+(N92*$B$10)</f>
        <v>1.0048049196032272</v>
      </c>
      <c r="O105" s="65">
        <f t="shared" si="7"/>
        <v>1.0064776041972028</v>
      </c>
      <c r="P105" s="65">
        <f t="shared" si="7"/>
        <v>1.0035036039691552</v>
      </c>
      <c r="Q105" s="65">
        <f t="shared" si="7"/>
        <v>1.0015812838236984</v>
      </c>
      <c r="R105" s="65">
        <f t="shared" si="7"/>
        <v>1.0031268765005494</v>
      </c>
      <c r="S105" s="65">
        <f t="shared" si="7"/>
        <v>1.0045567335751822</v>
      </c>
      <c r="T105" s="65">
        <f t="shared" si="7"/>
        <v>1.0045929265847477</v>
      </c>
      <c r="U105" s="65">
        <f t="shared" si="7"/>
        <v>1.0132419654213098</v>
      </c>
      <c r="V105" s="65">
        <f t="shared" si="7"/>
        <v>1.0040068314029553</v>
      </c>
      <c r="W105" s="65">
        <f t="shared" si="7"/>
        <v>1.0022566642283488</v>
      </c>
      <c r="X105" s="65">
        <f t="shared" si="3"/>
        <v>0.99829410803276764</v>
      </c>
      <c r="Y105" s="65">
        <f t="shared" si="3"/>
        <v>0.99649322565995579</v>
      </c>
    </row>
    <row r="106" spans="12:27" x14ac:dyDescent="0.25">
      <c r="M106" t="s">
        <v>252</v>
      </c>
      <c r="N106" s="65">
        <f t="shared" ref="N106:V106" si="8">(N9*$B$5)+(N21*$B$6)+(N33*$B$7)+(N69*$B$8)+(N81*$B$9)+(N93*$B$10)</f>
        <v>1.0008939460818969</v>
      </c>
      <c r="O106" s="65">
        <f t="shared" si="8"/>
        <v>1.0020295660348528</v>
      </c>
      <c r="P106" s="65">
        <f t="shared" si="8"/>
        <v>0.99992867483271031</v>
      </c>
      <c r="Q106" s="65">
        <f t="shared" si="8"/>
        <v>1.0018964995137385</v>
      </c>
      <c r="R106" s="65">
        <f t="shared" si="8"/>
        <v>1.0024475587765651</v>
      </c>
      <c r="S106" s="65">
        <f t="shared" si="8"/>
        <v>1.0053267140435198</v>
      </c>
      <c r="T106" s="65">
        <f t="shared" si="8"/>
        <v>1.0064399002951159</v>
      </c>
      <c r="U106" s="65">
        <f t="shared" si="8"/>
        <v>1.0044377087528744</v>
      </c>
      <c r="V106" s="65">
        <f t="shared" si="8"/>
        <v>1.001770280627694</v>
      </c>
      <c r="W106" s="65">
        <f>IFERROR((W9*$B$5)+(W21*$B$6)+(W33*$B$7)+(W69*$B$8)+(W81*$B$9)+(W93*$B$10),"")</f>
        <v>0.99909087329648105</v>
      </c>
      <c r="X106" s="65">
        <f t="shared" si="3"/>
        <v>1.0105652087831116</v>
      </c>
      <c r="Y106" s="65" t="str">
        <f t="shared" si="3"/>
        <v/>
      </c>
    </row>
    <row r="107" spans="12:27" x14ac:dyDescent="0.25">
      <c r="M107" t="s">
        <v>253</v>
      </c>
      <c r="N107" s="65">
        <f t="shared" ref="N107:V107" si="9">(N10*$B$5)+(N22*$B$6)+(N34*$B$7)+(N70*$B$8)+(N82*$B$9)+(N94*$B$10)</f>
        <v>0.99635403468587302</v>
      </c>
      <c r="O107" s="65">
        <f t="shared" si="9"/>
        <v>0.99623781131230593</v>
      </c>
      <c r="P107" s="65">
        <f t="shared" si="9"/>
        <v>0.99915701522086398</v>
      </c>
      <c r="Q107" s="65">
        <f t="shared" si="9"/>
        <v>0.99897344700100199</v>
      </c>
      <c r="R107" s="65">
        <f t="shared" si="9"/>
        <v>0.99703756377601671</v>
      </c>
      <c r="S107" s="65">
        <f t="shared" si="9"/>
        <v>0.9960369985422225</v>
      </c>
      <c r="T107" s="65">
        <f t="shared" si="9"/>
        <v>0.99766890739057412</v>
      </c>
      <c r="U107" s="65">
        <f t="shared" si="9"/>
        <v>0.99018135197953017</v>
      </c>
      <c r="V107" s="65">
        <f t="shared" si="9"/>
        <v>1.0023971641715173</v>
      </c>
      <c r="W107" s="65">
        <f t="shared" ref="W107:W111" si="10">IFERROR((W10*$B$5)+(W22*$B$6)+(W34*$B$7)+(W70*$B$8)+(W82*$B$9)+(W94*$B$10),"")</f>
        <v>0.99325046403348738</v>
      </c>
      <c r="X107" s="65">
        <f t="shared" si="3"/>
        <v>0.99665732249904393</v>
      </c>
      <c r="Y107" s="65" t="str">
        <f t="shared" si="3"/>
        <v/>
      </c>
    </row>
    <row r="108" spans="12:27" x14ac:dyDescent="0.25">
      <c r="M108" t="s">
        <v>254</v>
      </c>
      <c r="N108" s="65">
        <f t="shared" ref="N108:V108" si="11">(N11*$B$5)+(N23*$B$6)+(N35*$B$7)+(N71*$B$8)+(N83*$B$9)+(N95*$B$10)</f>
        <v>1.0028274507921608</v>
      </c>
      <c r="O108" s="65">
        <f t="shared" si="11"/>
        <v>1.0013667317847572</v>
      </c>
      <c r="P108" s="65">
        <f t="shared" si="11"/>
        <v>1.0011657496494946</v>
      </c>
      <c r="Q108" s="65">
        <f t="shared" si="11"/>
        <v>1.0006445831382942</v>
      </c>
      <c r="R108" s="65">
        <f t="shared" si="11"/>
        <v>1.0001655860494127</v>
      </c>
      <c r="S108" s="65">
        <f t="shared" si="11"/>
        <v>0.99592973884055813</v>
      </c>
      <c r="T108" s="65">
        <f t="shared" si="11"/>
        <v>1.0005035710920454</v>
      </c>
      <c r="U108" s="65">
        <f t="shared" si="11"/>
        <v>1.0047337870066433</v>
      </c>
      <c r="V108" s="65">
        <f t="shared" si="11"/>
        <v>1.0022301157670634</v>
      </c>
      <c r="W108" s="65">
        <f t="shared" si="10"/>
        <v>0.99721422577294805</v>
      </c>
      <c r="X108" s="65">
        <f t="shared" si="3"/>
        <v>1.0000129229904626</v>
      </c>
      <c r="Y108" s="65" t="str">
        <f t="shared" si="3"/>
        <v/>
      </c>
    </row>
    <row r="109" spans="12:27" x14ac:dyDescent="0.25">
      <c r="M109" t="s">
        <v>255</v>
      </c>
      <c r="N109" s="65">
        <f t="shared" ref="N109:V109" si="12">(N12*$B$5)+(N24*$B$6)+(N36*$B$7)+(N72*$B$8)+(N84*$B$9)+(N96*$B$10)</f>
        <v>1.0021155890616256</v>
      </c>
      <c r="O109" s="65">
        <f t="shared" si="12"/>
        <v>1.0025021476028011</v>
      </c>
      <c r="P109" s="65">
        <f t="shared" si="12"/>
        <v>0.99743703983795662</v>
      </c>
      <c r="Q109" s="65">
        <f t="shared" si="12"/>
        <v>1.0037375152969186</v>
      </c>
      <c r="R109" s="65">
        <f t="shared" si="12"/>
        <v>1.0015080964244514</v>
      </c>
      <c r="S109" s="65">
        <f t="shared" si="12"/>
        <v>1.0028425810687802</v>
      </c>
      <c r="T109" s="65">
        <f t="shared" si="12"/>
        <v>1.0065099692921962</v>
      </c>
      <c r="U109" s="65">
        <f t="shared" si="12"/>
        <v>1.0106618855289673</v>
      </c>
      <c r="V109" s="65">
        <f t="shared" si="12"/>
        <v>1.0125399348632134</v>
      </c>
      <c r="W109" s="65">
        <f t="shared" si="10"/>
        <v>1.0144682067314421</v>
      </c>
      <c r="X109" s="65">
        <f t="shared" si="3"/>
        <v>1.0090100360477836</v>
      </c>
      <c r="Y109" s="65" t="str">
        <f t="shared" si="3"/>
        <v/>
      </c>
    </row>
    <row r="110" spans="12:27" x14ac:dyDescent="0.25">
      <c r="M110" t="s">
        <v>256</v>
      </c>
      <c r="N110" s="65">
        <f t="shared" ref="N110:V110" si="13">(N13*$B$5)+(N25*$B$6)+(N37*$B$7)+(N73*$B$8)+(N85*$B$9)+(N97*$B$10)</f>
        <v>1.0014028921866505</v>
      </c>
      <c r="O110" s="65">
        <f t="shared" si="13"/>
        <v>1.0049788026478292</v>
      </c>
      <c r="P110" s="65">
        <f t="shared" si="13"/>
        <v>1.0101517607294441</v>
      </c>
      <c r="Q110" s="65">
        <f t="shared" si="13"/>
        <v>1.0050883713628023</v>
      </c>
      <c r="R110" s="65">
        <f t="shared" si="13"/>
        <v>1.0032110336220923</v>
      </c>
      <c r="S110" s="65">
        <f t="shared" si="13"/>
        <v>0.99715397409004791</v>
      </c>
      <c r="T110" s="65">
        <f t="shared" si="13"/>
        <v>1.0065324394313027</v>
      </c>
      <c r="U110" s="65">
        <f t="shared" si="13"/>
        <v>1.0032183059759334</v>
      </c>
      <c r="V110" s="65">
        <f t="shared" si="13"/>
        <v>1.0077490801854903</v>
      </c>
      <c r="W110" s="65">
        <f t="shared" si="10"/>
        <v>1.0119243120402261</v>
      </c>
      <c r="X110" s="65">
        <f t="shared" si="3"/>
        <v>1.0065512192160728</v>
      </c>
      <c r="Y110" s="65" t="str">
        <f t="shared" si="3"/>
        <v/>
      </c>
    </row>
    <row r="111" spans="12:27" x14ac:dyDescent="0.25">
      <c r="M111" t="s">
        <v>257</v>
      </c>
      <c r="N111" s="65">
        <f t="shared" ref="N111:V111" si="14">(N14*$B$5)+(N26*$B$6)+(N38*$B$7)+(N74*$B$8)+(N86*$B$9)+(N98*$B$10)</f>
        <v>0.99848826820580272</v>
      </c>
      <c r="O111" s="65">
        <f t="shared" si="14"/>
        <v>1.0029339627374894</v>
      </c>
      <c r="P111" s="65">
        <f t="shared" si="14"/>
        <v>0.99846359202807422</v>
      </c>
      <c r="Q111" s="65">
        <f t="shared" si="14"/>
        <v>0.99824870281909317</v>
      </c>
      <c r="R111" s="65">
        <f t="shared" si="14"/>
        <v>0.99828833881379131</v>
      </c>
      <c r="S111" s="65">
        <f t="shared" si="14"/>
        <v>1.0083032162957868</v>
      </c>
      <c r="T111" s="65">
        <f t="shared" si="14"/>
        <v>1.0029987943837946</v>
      </c>
      <c r="U111" s="65">
        <f t="shared" si="14"/>
        <v>0.99746070056864156</v>
      </c>
      <c r="V111" s="65">
        <f t="shared" si="14"/>
        <v>1.0052343175098608</v>
      </c>
      <c r="W111" s="65">
        <f t="shared" si="10"/>
        <v>1.0077471122314743</v>
      </c>
      <c r="X111" s="65">
        <f t="shared" si="3"/>
        <v>1.0074731950599409</v>
      </c>
      <c r="Y111" s="65" t="str">
        <f t="shared" si="3"/>
        <v/>
      </c>
    </row>
    <row r="112" spans="12:27" x14ac:dyDescent="0.25">
      <c r="L112" s="116" t="s">
        <v>273</v>
      </c>
      <c r="M112" s="135" t="s">
        <v>292</v>
      </c>
      <c r="N112" s="136">
        <f t="shared" ref="N112:V112" si="15">(N3*$C$5)+(N15*$C$6)+(N39*$C$7)+(N63*$C$8)+(N75*$C$9)+(N87*$C$10)</f>
        <v>0.99999999999999989</v>
      </c>
      <c r="O112" s="136">
        <f t="shared" si="15"/>
        <v>1.0043331336318293</v>
      </c>
      <c r="P112" s="136">
        <f t="shared" si="15"/>
        <v>1.0069171521709508</v>
      </c>
      <c r="Q112" s="136">
        <f t="shared" si="15"/>
        <v>1.006903184481355</v>
      </c>
      <c r="R112" s="136">
        <f t="shared" si="15"/>
        <v>1.0013038785135673</v>
      </c>
      <c r="S112" s="136">
        <f t="shared" si="15"/>
        <v>1.0027459566438255</v>
      </c>
      <c r="T112" s="136">
        <f t="shared" si="15"/>
        <v>1.0085806100477994</v>
      </c>
      <c r="U112" s="136">
        <f t="shared" si="15"/>
        <v>1.0034091738010467</v>
      </c>
      <c r="V112" s="136">
        <f t="shared" si="15"/>
        <v>1.0121246214617194</v>
      </c>
      <c r="W112" s="136">
        <f>IFERROR((W3*$C$5)+(W15*$C$6)+(W39*$C$7)+(W63*$C$8)+(W75*$C$9)+(W87*$C$10),"")</f>
        <v>0.99652720146039919</v>
      </c>
      <c r="X112" s="136">
        <f>IFERROR((X3*$C$5)+(X15*$C$6)+(X39*$C$7)+(X63*$C$8)+(X75*$C$9)+(X87*$C$10),"")</f>
        <v>1.0008053139825595</v>
      </c>
      <c r="Y112" s="136">
        <f>IFERROR((Y3*$C$5)+(Y15*$C$6)+(Y39*$C$7)+(Y63*$C$8)+(Y75*$C$9)+(Y87*$C$10),"")</f>
        <v>1.0090631245725448</v>
      </c>
      <c r="Z112" s="111"/>
      <c r="AA112" s="111"/>
    </row>
    <row r="113" spans="12:27" x14ac:dyDescent="0.25">
      <c r="M113" t="s">
        <v>247</v>
      </c>
      <c r="N113" s="65">
        <f t="shared" ref="N113:V113" si="16">(N4*$C$5)+(N16*$C$6)+(N40*$C$7)+(N64*$C$8)+(N76*$C$9)+(N88*$C$10)</f>
        <v>0.99946893477731036</v>
      </c>
      <c r="O113" s="65">
        <f t="shared" si="16"/>
        <v>1.0006147950167872</v>
      </c>
      <c r="P113" s="65">
        <f t="shared" si="16"/>
        <v>1.0029000583671079</v>
      </c>
      <c r="Q113" s="65">
        <f t="shared" si="16"/>
        <v>1.003830417808885</v>
      </c>
      <c r="R113" s="65">
        <f t="shared" si="16"/>
        <v>1.0032375854299784</v>
      </c>
      <c r="S113" s="65">
        <f t="shared" si="16"/>
        <v>1.0003548236365924</v>
      </c>
      <c r="T113" s="65">
        <f t="shared" si="16"/>
        <v>1.00387098010537</v>
      </c>
      <c r="U113" s="65">
        <f t="shared" si="16"/>
        <v>1.009661467500548</v>
      </c>
      <c r="V113" s="65">
        <f t="shared" si="16"/>
        <v>1.0040870387906833</v>
      </c>
      <c r="W113" s="65">
        <f t="shared" ref="W113:Y113" si="17">IFERROR((W4*$C$5)+(W16*$C$6)+(W40*$C$7)+(W64*$C$8)+(W76*$C$9)+(W88*$C$10),"")</f>
        <v>1.0066404315582613</v>
      </c>
      <c r="X113" s="65">
        <f t="shared" si="17"/>
        <v>1.0041173849530955</v>
      </c>
      <c r="Y113" s="65">
        <f t="shared" si="17"/>
        <v>1.0003701457782999</v>
      </c>
    </row>
    <row r="114" spans="12:27" x14ac:dyDescent="0.25">
      <c r="M114" t="s">
        <v>248</v>
      </c>
      <c r="N114" s="65">
        <f t="shared" ref="N114:V114" si="18">(N5*$C$5)+(N17*$C$6)+(N41*$C$7)+(N65*$C$8)+(N77*$C$9)+(N89*$C$10)</f>
        <v>1.002963005331406</v>
      </c>
      <c r="O114" s="65">
        <f t="shared" si="18"/>
        <v>1.0051964309134276</v>
      </c>
      <c r="P114" s="65">
        <f t="shared" si="18"/>
        <v>1.0017914265772374</v>
      </c>
      <c r="Q114" s="65">
        <f t="shared" si="18"/>
        <v>1.0004479534464887</v>
      </c>
      <c r="R114" s="65">
        <f t="shared" si="18"/>
        <v>1.0027368931209402</v>
      </c>
      <c r="S114" s="65">
        <f t="shared" si="18"/>
        <v>0.99998638429738895</v>
      </c>
      <c r="T114" s="65">
        <f t="shared" si="18"/>
        <v>1.0013460648270147</v>
      </c>
      <c r="U114" s="65">
        <f t="shared" si="18"/>
        <v>1.0140478764899954</v>
      </c>
      <c r="V114" s="65">
        <f t="shared" si="18"/>
        <v>1.0079093956096936</v>
      </c>
      <c r="W114" s="65">
        <f t="shared" ref="W114:Y114" si="19">IFERROR((W5*$C$5)+(W17*$C$6)+(W41*$C$7)+(W65*$C$8)+(W77*$C$9)+(W89*$C$10),"")</f>
        <v>0.99914624328524559</v>
      </c>
      <c r="X114" s="65">
        <f t="shared" si="19"/>
        <v>0.99532324685025353</v>
      </c>
      <c r="Y114" s="65">
        <f t="shared" si="19"/>
        <v>1.0142540364298824</v>
      </c>
    </row>
    <row r="115" spans="12:27" x14ac:dyDescent="0.25">
      <c r="M115" t="s">
        <v>249</v>
      </c>
      <c r="N115" s="65">
        <f t="shared" ref="N115:V115" si="20">(N6*$C$5)+(N18*$C$6)+(N42*$C$7)+(N66*$C$8)+(N78*$C$9)+(N90*$C$10)</f>
        <v>1.0034908946004453</v>
      </c>
      <c r="O115" s="65">
        <f t="shared" si="20"/>
        <v>1.0017130480641772</v>
      </c>
      <c r="P115" s="65">
        <f t="shared" si="20"/>
        <v>1.0006013193425183</v>
      </c>
      <c r="Q115" s="65">
        <f t="shared" si="20"/>
        <v>1.003373191849849</v>
      </c>
      <c r="R115" s="65">
        <f t="shared" si="20"/>
        <v>1.0069757034456019</v>
      </c>
      <c r="S115" s="65">
        <f t="shared" si="20"/>
        <v>0.99799918659017417</v>
      </c>
      <c r="T115" s="65">
        <f t="shared" si="20"/>
        <v>1.0072751198493741</v>
      </c>
      <c r="U115" s="65">
        <f t="shared" si="20"/>
        <v>1.0035521095012638</v>
      </c>
      <c r="V115" s="65">
        <f t="shared" si="20"/>
        <v>1.0057144010359751</v>
      </c>
      <c r="W115" s="65">
        <f t="shared" ref="W115:Y115" si="21">IFERROR((W6*$C$5)+(W18*$C$6)+(W42*$C$7)+(W66*$C$8)+(W78*$C$9)+(W90*$C$10),"")</f>
        <v>1.0073551381391761</v>
      </c>
      <c r="X115" s="65">
        <f t="shared" si="21"/>
        <v>1.00168739731868</v>
      </c>
      <c r="Y115" s="65">
        <f t="shared" si="21"/>
        <v>0.9908290432135527</v>
      </c>
    </row>
    <row r="116" spans="12:27" x14ac:dyDescent="0.25">
      <c r="M116" t="s">
        <v>250</v>
      </c>
      <c r="N116" s="65">
        <f t="shared" ref="N116:V116" si="22">(N7*$C$5)+(N19*$C$6)+(N43*$C$7)+(N67*$C$8)+(N79*$C$9)+(N91*$C$10)</f>
        <v>1.0002265796065943</v>
      </c>
      <c r="O116" s="65">
        <f t="shared" si="22"/>
        <v>1.0011003723839222</v>
      </c>
      <c r="P116" s="65">
        <f t="shared" si="22"/>
        <v>1.0021108733527357</v>
      </c>
      <c r="Q116" s="65">
        <f t="shared" si="22"/>
        <v>1.0050646346228924</v>
      </c>
      <c r="R116" s="65">
        <f t="shared" si="22"/>
        <v>1.0042156064285366</v>
      </c>
      <c r="S116" s="65">
        <f t="shared" si="22"/>
        <v>1.0063380607373917</v>
      </c>
      <c r="T116" s="65">
        <f t="shared" si="22"/>
        <v>1.0030418007099651</v>
      </c>
      <c r="U116" s="65">
        <f t="shared" si="22"/>
        <v>1.0085829588772199</v>
      </c>
      <c r="V116" s="65">
        <f t="shared" si="22"/>
        <v>1.0028913105155577</v>
      </c>
      <c r="W116" s="65">
        <f t="shared" ref="W116:Y116" si="23">IFERROR((W7*$C$5)+(W19*$C$6)+(W43*$C$7)+(W67*$C$8)+(W79*$C$9)+(W91*$C$10),"")</f>
        <v>1.0000037010799971</v>
      </c>
      <c r="X116" s="65">
        <f t="shared" si="23"/>
        <v>1.0019103447131092</v>
      </c>
      <c r="Y116" s="65">
        <f t="shared" si="23"/>
        <v>0.99961159486935169</v>
      </c>
    </row>
    <row r="117" spans="12:27" x14ac:dyDescent="0.25">
      <c r="M117" t="s">
        <v>251</v>
      </c>
      <c r="N117" s="65">
        <f t="shared" ref="N117:V117" si="24">(N8*$C$5)+(N20*$C$6)+(N44*$C$7)+(N68*$C$8)+(N80*$C$9)+(N92*$C$10)</f>
        <v>1.0046742522865544</v>
      </c>
      <c r="O117" s="65">
        <f t="shared" si="24"/>
        <v>1.0039829077923348</v>
      </c>
      <c r="P117" s="65">
        <f t="shared" si="24"/>
        <v>1.0035201414530979</v>
      </c>
      <c r="Q117" s="65">
        <f t="shared" si="24"/>
        <v>1.0019955291387026</v>
      </c>
      <c r="R117" s="65">
        <f t="shared" si="24"/>
        <v>1.0033779124340323</v>
      </c>
      <c r="S117" s="65">
        <f t="shared" si="24"/>
        <v>1.0064771174033988</v>
      </c>
      <c r="T117" s="65">
        <f t="shared" si="24"/>
        <v>1.0043768315699899</v>
      </c>
      <c r="U117" s="65">
        <f t="shared" si="24"/>
        <v>1.0180389429902985</v>
      </c>
      <c r="V117" s="65">
        <f t="shared" si="24"/>
        <v>1.0047350778119235</v>
      </c>
      <c r="W117" s="65">
        <f t="shared" ref="W117:Y117" si="25">IFERROR((W8*$C$5)+(W20*$C$6)+(W44*$C$7)+(W68*$C$8)+(W80*$C$9)+(W92*$C$10),"")</f>
        <v>1.0032006341800361</v>
      </c>
      <c r="X117" s="65">
        <f t="shared" si="25"/>
        <v>0.99828345126117279</v>
      </c>
      <c r="Y117" s="65">
        <f t="shared" si="25"/>
        <v>0.99652500013064338</v>
      </c>
    </row>
    <row r="118" spans="12:27" x14ac:dyDescent="0.25">
      <c r="M118" t="s">
        <v>252</v>
      </c>
      <c r="N118" s="65">
        <f t="shared" ref="N118:V118" si="26">(N9*$C$5)+(N21*$C$6)+(N45*$C$7)+(N69*$C$8)+(N81*$C$9)+(N93*$C$10)</f>
        <v>1.0022017369923921</v>
      </c>
      <c r="O118" s="65">
        <f t="shared" si="26"/>
        <v>1.0008519606951316</v>
      </c>
      <c r="P118" s="65">
        <f t="shared" si="26"/>
        <v>0.99968625641274178</v>
      </c>
      <c r="Q118" s="65">
        <f t="shared" si="26"/>
        <v>1.002174894417851</v>
      </c>
      <c r="R118" s="65">
        <f t="shared" si="26"/>
        <v>1.0038024527095253</v>
      </c>
      <c r="S118" s="65">
        <f t="shared" si="26"/>
        <v>1.0046859110615944</v>
      </c>
      <c r="T118" s="65">
        <f t="shared" si="26"/>
        <v>1.0057967023707468</v>
      </c>
      <c r="U118" s="65">
        <f t="shared" si="26"/>
        <v>1.0010532467722113</v>
      </c>
      <c r="V118" s="65">
        <f t="shared" si="26"/>
        <v>0.9999875213680598</v>
      </c>
      <c r="W118" s="65">
        <f t="shared" ref="W118:Y118" si="27">IFERROR((W9*$C$5)+(W21*$C$6)+(W45*$C$7)+(W69*$C$8)+(W81*$C$9)+(W93*$C$10),"")</f>
        <v>0.99862731954350092</v>
      </c>
      <c r="X118" s="65">
        <f t="shared" si="27"/>
        <v>1.0093077093416496</v>
      </c>
      <c r="Y118" s="65" t="str">
        <f t="shared" si="27"/>
        <v/>
      </c>
    </row>
    <row r="119" spans="12:27" x14ac:dyDescent="0.25">
      <c r="M119" t="s">
        <v>253</v>
      </c>
      <c r="N119" s="65">
        <f t="shared" ref="N119:V119" si="28">(N10*$C$5)+(N22*$C$6)+(N46*$C$7)+(N70*$C$8)+(N82*$C$9)+(N94*$C$10)</f>
        <v>0.99755221121698057</v>
      </c>
      <c r="O119" s="65">
        <f t="shared" si="28"/>
        <v>0.99744905363975644</v>
      </c>
      <c r="P119" s="65">
        <f t="shared" si="28"/>
        <v>0.99842381312288953</v>
      </c>
      <c r="Q119" s="65">
        <f t="shared" si="28"/>
        <v>0.99892098297907195</v>
      </c>
      <c r="R119" s="65">
        <f t="shared" si="28"/>
        <v>0.9966961743421846</v>
      </c>
      <c r="S119" s="65">
        <f t="shared" si="28"/>
        <v>0.995727550129345</v>
      </c>
      <c r="T119" s="65">
        <f t="shared" si="28"/>
        <v>0.99981611066987175</v>
      </c>
      <c r="U119" s="65">
        <f t="shared" si="28"/>
        <v>0.98948587074461536</v>
      </c>
      <c r="V119" s="65">
        <f t="shared" si="28"/>
        <v>1.0001817909382402</v>
      </c>
      <c r="W119" s="65">
        <f t="shared" ref="W119:Y119" si="29">IFERROR((W10*$C$5)+(W22*$C$6)+(W46*$C$7)+(W70*$C$8)+(W82*$C$9)+(W94*$C$10),"")</f>
        <v>0.99304422066357567</v>
      </c>
      <c r="X119" s="65">
        <f t="shared" si="29"/>
        <v>0.99647536459271646</v>
      </c>
      <c r="Y119" s="65" t="str">
        <f t="shared" si="29"/>
        <v/>
      </c>
    </row>
    <row r="120" spans="12:27" x14ac:dyDescent="0.25">
      <c r="M120" t="s">
        <v>254</v>
      </c>
      <c r="N120" s="65">
        <f t="shared" ref="N120:V120" si="30">(N11*$C$5)+(N23*$C$6)+(N47*$C$7)+(N71*$C$8)+(N83*$C$9)+(N95*$C$10)</f>
        <v>0.99887309558591808</v>
      </c>
      <c r="O120" s="65">
        <f t="shared" si="30"/>
        <v>1.000805037499491</v>
      </c>
      <c r="P120" s="65">
        <f t="shared" si="30"/>
        <v>1.0020003053353155</v>
      </c>
      <c r="Q120" s="65">
        <f t="shared" si="30"/>
        <v>1.0003381213489746</v>
      </c>
      <c r="R120" s="65">
        <f t="shared" si="30"/>
        <v>0.99860350478158888</v>
      </c>
      <c r="S120" s="65">
        <f t="shared" si="30"/>
        <v>0.99809436623756176</v>
      </c>
      <c r="T120" s="65">
        <f t="shared" si="30"/>
        <v>1.0015754621889312</v>
      </c>
      <c r="U120" s="65">
        <f t="shared" si="30"/>
        <v>1.0023165785339887</v>
      </c>
      <c r="V120" s="65">
        <f t="shared" si="30"/>
        <v>1.0005659598887686</v>
      </c>
      <c r="W120" s="65">
        <f t="shared" ref="W120:Y120" si="31">IFERROR((W11*$C$5)+(W23*$C$6)+(W47*$C$7)+(W71*$C$8)+(W83*$C$9)+(W95*$C$10),"")</f>
        <v>0.99656729431108426</v>
      </c>
      <c r="X120" s="65">
        <f t="shared" si="31"/>
        <v>1.0000495314574369</v>
      </c>
      <c r="Y120" s="65" t="str">
        <f t="shared" si="31"/>
        <v/>
      </c>
    </row>
    <row r="121" spans="12:27" x14ac:dyDescent="0.25">
      <c r="M121" t="s">
        <v>255</v>
      </c>
      <c r="N121" s="65">
        <f t="shared" ref="N121:V121" si="32">(N12*$C$5)+(N24*$C$6)+(N48*$C$7)+(N72*$C$8)+(N84*$C$9)+(N96*$C$10)</f>
        <v>1.0013012645704138</v>
      </c>
      <c r="O121" s="65">
        <f t="shared" si="32"/>
        <v>1.0025151867688142</v>
      </c>
      <c r="P121" s="65">
        <f t="shared" si="32"/>
        <v>0.99762349761731939</v>
      </c>
      <c r="Q121" s="65">
        <f t="shared" si="32"/>
        <v>1.0027854344570737</v>
      </c>
      <c r="R121" s="65">
        <f t="shared" si="32"/>
        <v>1.0016482178606838</v>
      </c>
      <c r="S121" s="65">
        <f t="shared" si="32"/>
        <v>1.0030097224402779</v>
      </c>
      <c r="T121" s="65">
        <f t="shared" si="32"/>
        <v>1.0040084551224742</v>
      </c>
      <c r="U121" s="65">
        <f t="shared" si="32"/>
        <v>1.0095894130286069</v>
      </c>
      <c r="V121" s="65">
        <f t="shared" si="32"/>
        <v>1.010006660706823</v>
      </c>
      <c r="W121" s="65">
        <f t="shared" ref="W121:Y121" si="33">IFERROR((W12*$C$5)+(W24*$C$6)+(W48*$C$7)+(W72*$C$8)+(W84*$C$9)+(W96*$C$10),"")</f>
        <v>1.0128391553445653</v>
      </c>
      <c r="X121" s="65">
        <f t="shared" si="33"/>
        <v>1.0089746024420132</v>
      </c>
      <c r="Y121" s="65" t="str">
        <f t="shared" si="33"/>
        <v/>
      </c>
    </row>
    <row r="122" spans="12:27" x14ac:dyDescent="0.25">
      <c r="M122" t="s">
        <v>256</v>
      </c>
      <c r="N122" s="65">
        <f t="shared" ref="N122:V122" si="34">(N13*$C$5)+(N25*$C$6)+(N49*$C$7)+(N73*$C$8)+(N85*$C$9)+(N97*$C$10)</f>
        <v>1.0019024210588137</v>
      </c>
      <c r="O122" s="65">
        <f t="shared" si="34"/>
        <v>1.0037866277062162</v>
      </c>
      <c r="P122" s="65">
        <f t="shared" si="34"/>
        <v>1.007278171323484</v>
      </c>
      <c r="Q122" s="65">
        <f t="shared" si="34"/>
        <v>1.0035640154946217</v>
      </c>
      <c r="R122" s="65">
        <f t="shared" si="34"/>
        <v>1.0030194001873143</v>
      </c>
      <c r="S122" s="65">
        <f t="shared" si="34"/>
        <v>0.99610028869408018</v>
      </c>
      <c r="T122" s="65">
        <f t="shared" si="34"/>
        <v>1.0055565671172231</v>
      </c>
      <c r="U122" s="65">
        <f t="shared" si="34"/>
        <v>1.0010309204135102</v>
      </c>
      <c r="V122" s="65">
        <f t="shared" si="34"/>
        <v>1.0075428271878852</v>
      </c>
      <c r="W122" s="65">
        <f t="shared" ref="W122:Y122" si="35">IFERROR((W13*$C$5)+(W25*$C$6)+(W49*$C$7)+(W73*$C$8)+(W85*$C$9)+(W97*$C$10),"")</f>
        <v>1.0126084707690433</v>
      </c>
      <c r="X122" s="65">
        <f t="shared" si="35"/>
        <v>1.0067232686281125</v>
      </c>
      <c r="Y122" s="65" t="str">
        <f t="shared" si="35"/>
        <v/>
      </c>
    </row>
    <row r="123" spans="12:27" x14ac:dyDescent="0.25">
      <c r="M123" t="s">
        <v>257</v>
      </c>
      <c r="N123" s="65">
        <f t="shared" ref="N123:V123" si="36">(N14*$C$5)+(N26*$C$6)+(N50*$C$7)+(N74*$C$8)+(N86*$C$9)+(N98*$C$10)</f>
        <v>0.9985886127946666</v>
      </c>
      <c r="O123" s="65">
        <f t="shared" si="36"/>
        <v>1.0021323892109137</v>
      </c>
      <c r="P123" s="65">
        <f t="shared" si="36"/>
        <v>0.99843235592061585</v>
      </c>
      <c r="Q123" s="65">
        <f t="shared" si="36"/>
        <v>0.99788676060687276</v>
      </c>
      <c r="R123" s="65">
        <f t="shared" si="36"/>
        <v>0.99839204611444199</v>
      </c>
      <c r="S123" s="65">
        <f t="shared" si="36"/>
        <v>1.0071879708661768</v>
      </c>
      <c r="T123" s="65">
        <f t="shared" si="36"/>
        <v>1.0029326234932829</v>
      </c>
      <c r="U123" s="65">
        <f t="shared" si="36"/>
        <v>0.99941117587915651</v>
      </c>
      <c r="V123" s="65">
        <f t="shared" si="36"/>
        <v>1.0049147580343665</v>
      </c>
      <c r="W123" s="65">
        <f t="shared" ref="W123:Y123" si="37">IFERROR((W14*$C$5)+(W26*$C$6)+(W50*$C$7)+(W74*$C$8)+(W86*$C$9)+(W98*$C$10),"")</f>
        <v>1.0069864587527173</v>
      </c>
      <c r="X123" s="65">
        <f t="shared" si="37"/>
        <v>1.007579525514295</v>
      </c>
      <c r="Y123" s="65" t="str">
        <f t="shared" si="37"/>
        <v/>
      </c>
    </row>
    <row r="124" spans="12:27" x14ac:dyDescent="0.25">
      <c r="L124" s="116" t="s">
        <v>274</v>
      </c>
      <c r="M124" s="135" t="s">
        <v>292</v>
      </c>
      <c r="N124" s="136">
        <f t="shared" ref="N124:V124" si="38">(N3*$D$5)+(N15*$D$6)+(N51*$D$7)+(N63*$D$8)+(N75*$D$9)+(N87*$D$10)</f>
        <v>1</v>
      </c>
      <c r="O124" s="136">
        <f t="shared" si="38"/>
        <v>1.0103469281070412</v>
      </c>
      <c r="P124" s="136">
        <f t="shared" si="38"/>
        <v>1.0031930422486974</v>
      </c>
      <c r="Q124" s="136">
        <f t="shared" si="38"/>
        <v>1.0043606809121655</v>
      </c>
      <c r="R124" s="136">
        <f t="shared" si="38"/>
        <v>1.00256547961738</v>
      </c>
      <c r="S124" s="136">
        <f t="shared" si="38"/>
        <v>0.99848886863942932</v>
      </c>
      <c r="T124" s="136">
        <f t="shared" si="38"/>
        <v>1.0128570789432181</v>
      </c>
      <c r="U124" s="136">
        <f t="shared" si="38"/>
        <v>0.99729123562868272</v>
      </c>
      <c r="V124" s="136">
        <f t="shared" si="38"/>
        <v>1.0101694888505921</v>
      </c>
      <c r="W124" s="136">
        <f>IFERROR((W3*$D$5)+(W15*$D$6)+(W51*$D$7)+(W63*$D$8)+(W75*$D$9)+(W87*$D$10),"")</f>
        <v>0.99894439748054209</v>
      </c>
      <c r="X124" s="136">
        <f>IFERROR((X3*$D$5)+(X15*$D$6)+(X51*$D$7)+(X63*$D$8)+(X75*$D$9)+(X87*$D$10),"")</f>
        <v>1.0029131067071468</v>
      </c>
      <c r="Y124" s="136">
        <f>IFERROR((Y3*$D$5)+(Y15*$D$6)+(Y51*$D$7)+(Y63*$D$8)+(Y75*$D$9)+(Y87*$D$10),"")</f>
        <v>1.0116092493057203</v>
      </c>
      <c r="Z124" s="111"/>
      <c r="AA124" s="111"/>
    </row>
    <row r="125" spans="12:27" x14ac:dyDescent="0.25">
      <c r="M125" t="s">
        <v>247</v>
      </c>
      <c r="N125" s="137">
        <f t="shared" ref="N125:V125" si="39">(N4*$D$5)+(N16*$D$6)+(N52*$D$7)+(N64*$D$8)+(N76*$D$9)+(N88*$D$10)</f>
        <v>1.0002207254491897</v>
      </c>
      <c r="O125" s="137">
        <f t="shared" si="39"/>
        <v>1.0002534057862107</v>
      </c>
      <c r="P125" s="137">
        <f t="shared" si="39"/>
        <v>1.0035188719979766</v>
      </c>
      <c r="Q125" s="137">
        <f t="shared" si="39"/>
        <v>1.0043498052946891</v>
      </c>
      <c r="R125" s="137">
        <f t="shared" si="39"/>
        <v>1.0010443829074041</v>
      </c>
      <c r="S125" s="137">
        <f t="shared" si="39"/>
        <v>0.99858109814197693</v>
      </c>
      <c r="T125" s="137">
        <f t="shared" si="39"/>
        <v>1.0037368895112326</v>
      </c>
      <c r="U125" s="137">
        <f t="shared" si="39"/>
        <v>1.0042337732735849</v>
      </c>
      <c r="V125" s="137">
        <f t="shared" si="39"/>
        <v>1.0004778594764201</v>
      </c>
      <c r="W125" s="137">
        <f t="shared" ref="W125:Y125" si="40">IFERROR((W4*$D$5)+(W16*$D$6)+(W52*$D$7)+(W64*$D$8)+(W76*$D$9)+(W88*$D$10),"")</f>
        <v>1.0014203235213035</v>
      </c>
      <c r="X125" s="137">
        <f t="shared" si="40"/>
        <v>1.0073062188342785</v>
      </c>
      <c r="Y125" s="137">
        <f t="shared" si="40"/>
        <v>1.0031097098495834</v>
      </c>
    </row>
    <row r="126" spans="12:27" x14ac:dyDescent="0.25">
      <c r="M126" t="s">
        <v>248</v>
      </c>
      <c r="N126" s="137">
        <f t="shared" ref="N126:V126" si="41">(N5*$D$5)+(N17*$D$6)+(N53*$D$7)+(N65*$D$8)+(N77*$D$9)+(N89*$D$10)</f>
        <v>0.99999770832093282</v>
      </c>
      <c r="O126" s="137">
        <f t="shared" si="41"/>
        <v>1.0032418067000564</v>
      </c>
      <c r="P126" s="137">
        <f t="shared" si="41"/>
        <v>1.002804288792331</v>
      </c>
      <c r="Q126" s="137">
        <f t="shared" si="41"/>
        <v>1.0030792254662395</v>
      </c>
      <c r="R126" s="137">
        <f t="shared" si="41"/>
        <v>1.0006997653894349</v>
      </c>
      <c r="S126" s="137">
        <f t="shared" si="41"/>
        <v>0.99985148348722297</v>
      </c>
      <c r="T126" s="137">
        <f t="shared" si="41"/>
        <v>0.99867029558856002</v>
      </c>
      <c r="U126" s="137">
        <f t="shared" si="41"/>
        <v>1.0049332465010181</v>
      </c>
      <c r="V126" s="137">
        <f t="shared" si="41"/>
        <v>1.005015736287749</v>
      </c>
      <c r="W126" s="137">
        <f t="shared" ref="W126:Y126" si="42">IFERROR((W5*$D$5)+(W17*$D$6)+(W53*$D$7)+(W65*$D$8)+(W77*$D$9)+(W89*$D$10),"")</f>
        <v>1.0001909259638213</v>
      </c>
      <c r="X126" s="137">
        <f t="shared" si="42"/>
        <v>0.99340416436005019</v>
      </c>
      <c r="Y126" s="137">
        <f t="shared" si="42"/>
        <v>0.99953312979498499</v>
      </c>
    </row>
    <row r="127" spans="12:27" x14ac:dyDescent="0.25">
      <c r="M127" t="s">
        <v>249</v>
      </c>
      <c r="N127" s="137">
        <f t="shared" ref="N127:V127" si="43">(N6*$D$5)+(N18*$D$6)+(N54*$D$7)+(N66*$D$8)+(N78*$D$9)+(N90*$D$10)</f>
        <v>1.0014392340791543</v>
      </c>
      <c r="O127" s="137">
        <f t="shared" si="43"/>
        <v>1.0013283880542407</v>
      </c>
      <c r="P127" s="137">
        <f t="shared" si="43"/>
        <v>1.0024664415108697</v>
      </c>
      <c r="Q127" s="137">
        <f t="shared" si="43"/>
        <v>1.0010702584679367</v>
      </c>
      <c r="R127" s="137">
        <f t="shared" si="43"/>
        <v>1.0042711560490816</v>
      </c>
      <c r="S127" s="137">
        <f t="shared" si="43"/>
        <v>1.0034864593394086</v>
      </c>
      <c r="T127" s="137">
        <f t="shared" si="43"/>
        <v>1.0059011436355341</v>
      </c>
      <c r="U127" s="137">
        <f t="shared" si="43"/>
        <v>1.0099378366032894</v>
      </c>
      <c r="V127" s="137">
        <f t="shared" si="43"/>
        <v>1.0066780911974913</v>
      </c>
      <c r="W127" s="137">
        <f t="shared" ref="W127:Y127" si="44">IFERROR((W6*$D$5)+(W18*$D$6)+(W54*$D$7)+(W66*$D$8)+(W78*$D$9)+(W90*$D$10),"")</f>
        <v>1.003376619005437</v>
      </c>
      <c r="X127" s="137">
        <f t="shared" si="44"/>
        <v>1.00527158661214</v>
      </c>
      <c r="Y127" s="137">
        <f t="shared" si="44"/>
        <v>1.0028997127728152</v>
      </c>
    </row>
    <row r="128" spans="12:27" x14ac:dyDescent="0.25">
      <c r="M128" t="s">
        <v>250</v>
      </c>
      <c r="N128" s="137">
        <f t="shared" ref="N128:V128" si="45">(N7*$D$5)+(N19*$D$6)+(N55*$D$7)+(N67*$D$8)+(N79*$D$9)+(N91*$D$10)</f>
        <v>1.0008044709860116</v>
      </c>
      <c r="O128" s="137">
        <f t="shared" si="45"/>
        <v>1.0010091057601203</v>
      </c>
      <c r="P128" s="137">
        <f t="shared" si="45"/>
        <v>1.0013764256528219</v>
      </c>
      <c r="Q128" s="137">
        <f t="shared" si="45"/>
        <v>1.0005561830237377</v>
      </c>
      <c r="R128" s="137">
        <f t="shared" si="45"/>
        <v>1.0024385500526292</v>
      </c>
      <c r="S128" s="137">
        <f t="shared" si="45"/>
        <v>1.0060140884064679</v>
      </c>
      <c r="T128" s="137">
        <f t="shared" si="45"/>
        <v>1.0033660695084365</v>
      </c>
      <c r="U128" s="137">
        <f t="shared" si="45"/>
        <v>1.003438541219867</v>
      </c>
      <c r="V128" s="137">
        <f t="shared" si="45"/>
        <v>1.0042460526971959</v>
      </c>
      <c r="W128" s="137">
        <f t="shared" ref="W128:Y128" si="46">IFERROR((W7*$D$5)+(W19*$D$6)+(W55*$D$7)+(W67*$D$8)+(W79*$D$9)+(W91*$D$10),"")</f>
        <v>0.99329601505190301</v>
      </c>
      <c r="X128" s="137">
        <f t="shared" si="46"/>
        <v>1.0022253436867936</v>
      </c>
      <c r="Y128" s="137">
        <f t="shared" si="46"/>
        <v>0.99995124085024156</v>
      </c>
    </row>
    <row r="129" spans="12:27" x14ac:dyDescent="0.25">
      <c r="M129" t="s">
        <v>251</v>
      </c>
      <c r="N129" s="137">
        <f t="shared" ref="N129:V129" si="47">(N8*$D$5)+(N20*$D$6)+(N56*$D$7)+(N68*$D$8)+(N80*$D$9)+(N92*$D$10)</f>
        <v>0.99913669231752089</v>
      </c>
      <c r="O129" s="137">
        <f t="shared" si="47"/>
        <v>1.0024994004814463</v>
      </c>
      <c r="P129" s="137">
        <f t="shared" si="47"/>
        <v>1.0010646933281369</v>
      </c>
      <c r="Q129" s="137">
        <f t="shared" si="47"/>
        <v>1.0060812903524343</v>
      </c>
      <c r="R129" s="137">
        <f t="shared" si="47"/>
        <v>1.0017911646195305</v>
      </c>
      <c r="S129" s="137">
        <f t="shared" si="47"/>
        <v>1.0011203063994627</v>
      </c>
      <c r="T129" s="137">
        <f t="shared" si="47"/>
        <v>1.0033865021994697</v>
      </c>
      <c r="U129" s="137">
        <f t="shared" si="47"/>
        <v>1.0062565012560334</v>
      </c>
      <c r="V129" s="137">
        <f t="shared" si="47"/>
        <v>1.003948534297207</v>
      </c>
      <c r="W129" s="137">
        <f t="shared" ref="W129:Y129" si="48">IFERROR((W8*$D$5)+(W20*$D$6)+(W56*$D$7)+(W68*$D$8)+(W80*$D$9)+(W92*$D$10),"")</f>
        <v>1.0018830822722269</v>
      </c>
      <c r="X129" s="137">
        <f t="shared" si="48"/>
        <v>0.99830973558607339</v>
      </c>
      <c r="Y129" s="137">
        <f t="shared" si="48"/>
        <v>0.99827614737063641</v>
      </c>
    </row>
    <row r="130" spans="12:27" x14ac:dyDescent="0.25">
      <c r="M130" t="s">
        <v>252</v>
      </c>
      <c r="N130" s="137">
        <f t="shared" ref="N130:V130" si="49">(N9*$D$5)+(N21*$D$6)+(N57*$D$7)+(N69*$D$8)+(N81*$D$9)+(N93*$D$10)</f>
        <v>0.99979933725140313</v>
      </c>
      <c r="O130" s="137">
        <f t="shared" si="49"/>
        <v>1.0015890423988842</v>
      </c>
      <c r="P130" s="137">
        <f t="shared" si="49"/>
        <v>1.0005741038936278</v>
      </c>
      <c r="Q130" s="137">
        <f t="shared" si="49"/>
        <v>1.0030388647784472</v>
      </c>
      <c r="R130" s="137">
        <f t="shared" si="49"/>
        <v>1.0031831892516831</v>
      </c>
      <c r="S130" s="137">
        <f t="shared" si="49"/>
        <v>1.0019716438096691</v>
      </c>
      <c r="T130" s="137">
        <f t="shared" si="49"/>
        <v>1.0044466530194478</v>
      </c>
      <c r="U130" s="137">
        <f t="shared" si="49"/>
        <v>1.0040698865344981</v>
      </c>
      <c r="V130" s="137">
        <f t="shared" si="49"/>
        <v>0.99734588777104749</v>
      </c>
      <c r="W130" s="137">
        <f t="shared" ref="W130:Y130" si="50">IFERROR((W9*$D$5)+(W21*$D$6)+(W57*$D$7)+(W69*$D$8)+(W81*$D$9)+(W93*$D$10),"")</f>
        <v>0.99886512603601774</v>
      </c>
      <c r="X130" s="137">
        <f t="shared" si="50"/>
        <v>1.0016412528082133</v>
      </c>
      <c r="Y130" s="137" t="str">
        <f t="shared" si="50"/>
        <v/>
      </c>
    </row>
    <row r="131" spans="12:27" x14ac:dyDescent="0.25">
      <c r="M131" t="s">
        <v>253</v>
      </c>
      <c r="N131" s="137">
        <f t="shared" ref="N131:V131" si="51">(N10*$D$5)+(N22*$D$6)+(N58*$D$7)+(N70*$D$8)+(N82*$D$9)+(N94*$D$10)</f>
        <v>1.0011649162939789</v>
      </c>
      <c r="O131" s="137">
        <f t="shared" si="51"/>
        <v>0.9982654415971064</v>
      </c>
      <c r="P131" s="137">
        <f t="shared" si="51"/>
        <v>0.99750546819241226</v>
      </c>
      <c r="Q131" s="137">
        <f t="shared" si="51"/>
        <v>0.99871444944082777</v>
      </c>
      <c r="R131" s="137">
        <f t="shared" si="51"/>
        <v>0.99851435448675729</v>
      </c>
      <c r="S131" s="137">
        <f t="shared" si="51"/>
        <v>0.99893298238049655</v>
      </c>
      <c r="T131" s="137">
        <f t="shared" si="51"/>
        <v>1.0021774865802988</v>
      </c>
      <c r="U131" s="137">
        <f t="shared" si="51"/>
        <v>1.0034551065863215</v>
      </c>
      <c r="V131" s="137">
        <f t="shared" si="51"/>
        <v>0.99416314035474029</v>
      </c>
      <c r="W131" s="137">
        <f t="shared" ref="W131:Y131" si="52">IFERROR((W10*$D$5)+(W22*$D$6)+(W58*$D$7)+(W70*$D$8)+(W82*$D$9)+(W94*$D$10),"")</f>
        <v>0.99288622480960842</v>
      </c>
      <c r="X131" s="137">
        <f t="shared" si="52"/>
        <v>0.9995482390560908</v>
      </c>
      <c r="Y131" s="137" t="str">
        <f t="shared" si="52"/>
        <v/>
      </c>
    </row>
    <row r="132" spans="12:27" x14ac:dyDescent="0.25">
      <c r="M132" t="s">
        <v>254</v>
      </c>
      <c r="N132" s="137">
        <f t="shared" ref="N132:V132" si="53">(N11*$D$5)+(N23*$D$6)+(N59*$D$7)+(N71*$D$8)+(N83*$D$9)+(N95*$D$10)</f>
        <v>1.0030931607193612</v>
      </c>
      <c r="O132" s="137">
        <f t="shared" si="53"/>
        <v>1.0020027291902942</v>
      </c>
      <c r="P132" s="137">
        <f t="shared" si="53"/>
        <v>1.0022174165368956</v>
      </c>
      <c r="Q132" s="137">
        <f t="shared" si="53"/>
        <v>1.0001499115550654</v>
      </c>
      <c r="R132" s="137">
        <f t="shared" si="53"/>
        <v>0.99840589975521743</v>
      </c>
      <c r="S132" s="137">
        <f t="shared" si="53"/>
        <v>1.0029326366570221</v>
      </c>
      <c r="T132" s="137">
        <f t="shared" si="53"/>
        <v>1.0059139764859475</v>
      </c>
      <c r="U132" s="137">
        <f t="shared" si="53"/>
        <v>1.0057680233013497</v>
      </c>
      <c r="V132" s="137">
        <f t="shared" si="53"/>
        <v>0.99583568783877863</v>
      </c>
      <c r="W132" s="137">
        <f t="shared" ref="W132:Y132" si="54">IFERROR((W11*$D$5)+(W23*$D$6)+(W59*$D$7)+(W71*$D$8)+(W83*$D$9)+(W95*$D$10),"")</f>
        <v>1.0003687114394182</v>
      </c>
      <c r="X132" s="137">
        <f t="shared" si="54"/>
        <v>1.0003400582551449</v>
      </c>
      <c r="Y132" s="137" t="str">
        <f t="shared" si="54"/>
        <v/>
      </c>
    </row>
    <row r="133" spans="12:27" x14ac:dyDescent="0.25">
      <c r="M133" t="s">
        <v>255</v>
      </c>
      <c r="N133" s="137">
        <f t="shared" ref="N133:V133" si="55">(N12*$D$5)+(N24*$D$6)+(N60*$D$7)+(N72*$D$8)+(N84*$D$9)+(N96*$D$10)</f>
        <v>1.0047273482019063</v>
      </c>
      <c r="O133" s="137">
        <f t="shared" si="55"/>
        <v>1.0056833277321573</v>
      </c>
      <c r="P133" s="137">
        <f t="shared" si="55"/>
        <v>1.0001569387799205</v>
      </c>
      <c r="Q133" s="137">
        <f t="shared" si="55"/>
        <v>1.001917660030867</v>
      </c>
      <c r="R133" s="137">
        <f t="shared" si="55"/>
        <v>1.0028595568288494</v>
      </c>
      <c r="S133" s="137">
        <f t="shared" si="55"/>
        <v>1.0038277203061252</v>
      </c>
      <c r="T133" s="137">
        <f t="shared" si="55"/>
        <v>1.000322357112196</v>
      </c>
      <c r="U133" s="137">
        <f t="shared" si="55"/>
        <v>1.0058036603775282</v>
      </c>
      <c r="V133" s="137">
        <f t="shared" si="55"/>
        <v>1.0164901772890693</v>
      </c>
      <c r="W133" s="137">
        <f t="shared" ref="W133:Y133" si="56">IFERROR((W12*$D$5)+(W24*$D$6)+(W60*$D$7)+(W72*$D$8)+(W84*$D$9)+(W96*$D$10),"")</f>
        <v>1.0150876829480016</v>
      </c>
      <c r="X133" s="137">
        <f t="shared" si="56"/>
        <v>1.007013133917755</v>
      </c>
      <c r="Y133" s="137" t="str">
        <f t="shared" si="56"/>
        <v/>
      </c>
      <c r="Z133" s="65"/>
      <c r="AA133" s="65"/>
    </row>
    <row r="134" spans="12:27" x14ac:dyDescent="0.25">
      <c r="M134" t="s">
        <v>256</v>
      </c>
      <c r="N134" s="137">
        <f t="shared" ref="N134:V134" si="57">(N13*$D$5)+(N25*$D$6)+(N61*$D$7)+(N73*$D$8)+(N85*$D$9)+(N97*$D$10)</f>
        <v>1.0029006130204756</v>
      </c>
      <c r="O134" s="137">
        <f t="shared" si="57"/>
        <v>1.0039979606810108</v>
      </c>
      <c r="P134" s="137">
        <f t="shared" si="57"/>
        <v>1.0066275042532411</v>
      </c>
      <c r="Q134" s="137">
        <f t="shared" si="57"/>
        <v>1.0047644829931421</v>
      </c>
      <c r="R134" s="137">
        <f t="shared" si="57"/>
        <v>1.0024371824422633</v>
      </c>
      <c r="S134" s="137">
        <f t="shared" si="57"/>
        <v>0.99774979559327903</v>
      </c>
      <c r="T134" s="137">
        <f t="shared" si="57"/>
        <v>1.0078105397328396</v>
      </c>
      <c r="U134" s="137">
        <f t="shared" si="57"/>
        <v>1.005677936139671</v>
      </c>
      <c r="V134" s="137">
        <f t="shared" si="57"/>
        <v>1.0145823601854953</v>
      </c>
      <c r="W134" s="137">
        <f t="shared" ref="W134:Y134" si="58">IFERROR((W13*$D$5)+(W25*$D$6)+(W61*$D$7)+(W73*$D$8)+(W85*$D$9)+(W97*$D$10),"")</f>
        <v>1.0110548358755611</v>
      </c>
      <c r="X134" s="137">
        <f t="shared" si="58"/>
        <v>1.0103044928406131</v>
      </c>
      <c r="Y134" s="137" t="str">
        <f t="shared" si="58"/>
        <v/>
      </c>
      <c r="Z134" s="65"/>
      <c r="AA134" s="65"/>
    </row>
    <row r="135" spans="12:27" x14ac:dyDescent="0.25">
      <c r="L135" s="38"/>
      <c r="M135" s="38" t="s">
        <v>257</v>
      </c>
      <c r="N135" s="138">
        <f t="shared" ref="N135:V135" si="59">(N14*$D$5)+(N26*$D$6)+(N62*$D$7)+(N74*$D$8)+(N86*$D$9)+(N98*$D$10)</f>
        <v>0.99901758061356738</v>
      </c>
      <c r="O135" s="138">
        <f t="shared" si="59"/>
        <v>0.99968876698027298</v>
      </c>
      <c r="P135" s="138">
        <f t="shared" si="59"/>
        <v>1.002064632777369</v>
      </c>
      <c r="Q135" s="138">
        <f t="shared" si="59"/>
        <v>1.0036416070700869</v>
      </c>
      <c r="R135" s="138">
        <f t="shared" si="59"/>
        <v>0.99900593648065072</v>
      </c>
      <c r="S135" s="138">
        <f t="shared" si="59"/>
        <v>1.0070444293213281</v>
      </c>
      <c r="T135" s="138">
        <f t="shared" si="59"/>
        <v>1.0050570737197293</v>
      </c>
      <c r="U135" s="138">
        <f t="shared" si="59"/>
        <v>1.0038830958701974</v>
      </c>
      <c r="V135" s="138">
        <f t="shared" si="59"/>
        <v>1.0074783534964189</v>
      </c>
      <c r="W135" s="138">
        <f t="shared" ref="W135:Y135" si="60">IFERROR((W14*$D$5)+(W26*$D$6)+(W62*$D$7)+(W74*$D$8)+(W86*$D$9)+(W98*$D$10),"")</f>
        <v>1.0079959640737304</v>
      </c>
      <c r="X135" s="138">
        <f t="shared" si="60"/>
        <v>1.0070250303752408</v>
      </c>
      <c r="Y135" s="138" t="str">
        <f t="shared" si="60"/>
        <v/>
      </c>
      <c r="Z135" s="70"/>
      <c r="AA135" s="70"/>
    </row>
    <row r="138" spans="12:27" ht="24" thickBot="1" x14ac:dyDescent="0.4">
      <c r="L138" s="246" t="s">
        <v>179</v>
      </c>
      <c r="M138" s="246"/>
      <c r="N138" s="246"/>
      <c r="O138" s="246"/>
      <c r="P138" s="246"/>
      <c r="Q138" s="246"/>
      <c r="R138" s="246"/>
      <c r="S138" s="246"/>
      <c r="T138" s="246"/>
      <c r="U138" s="246"/>
      <c r="V138" s="246"/>
      <c r="W138" s="246"/>
      <c r="X138" s="246"/>
    </row>
    <row r="139" spans="12:27" ht="46.5" customHeight="1" thickTop="1" thickBot="1" x14ac:dyDescent="0.3">
      <c r="L139" s="193" t="s">
        <v>276</v>
      </c>
      <c r="M139" s="193"/>
    </row>
    <row r="140" spans="12:27" ht="16.5" customHeight="1" thickTop="1" thickBot="1" x14ac:dyDescent="0.3">
      <c r="L140" s="194"/>
      <c r="M140" s="194"/>
      <c r="N140" s="195">
        <v>2015</v>
      </c>
      <c r="O140" s="195">
        <v>2016</v>
      </c>
      <c r="P140" s="195">
        <v>2017</v>
      </c>
      <c r="Q140" s="74">
        <v>2018</v>
      </c>
      <c r="R140" s="74">
        <v>2019</v>
      </c>
      <c r="S140" s="74">
        <v>2020</v>
      </c>
      <c r="T140" s="74">
        <v>2021</v>
      </c>
      <c r="U140" s="74">
        <v>2022</v>
      </c>
      <c r="V140" s="74">
        <v>2023</v>
      </c>
      <c r="W140" s="74">
        <v>2024</v>
      </c>
      <c r="X140" s="74">
        <v>2025</v>
      </c>
      <c r="Y140" s="74">
        <v>2026</v>
      </c>
      <c r="Z140" s="74">
        <v>2027</v>
      </c>
      <c r="AA140" s="74">
        <v>2028</v>
      </c>
    </row>
    <row r="141" spans="12:27" x14ac:dyDescent="0.25">
      <c r="L141" s="117" t="s">
        <v>277</v>
      </c>
      <c r="M141" s="112" t="s">
        <v>292</v>
      </c>
      <c r="N141" s="112">
        <v>100</v>
      </c>
      <c r="O141" s="112">
        <f t="shared" ref="O141:V141" si="61">N152*O3</f>
        <v>101.51519679317461</v>
      </c>
      <c r="P141" s="112">
        <f t="shared" si="61"/>
        <v>103.94412831813449</v>
      </c>
      <c r="Q141" s="112">
        <f t="shared" si="61"/>
        <v>106.0370044969373</v>
      </c>
      <c r="R141" s="112">
        <f t="shared" si="61"/>
        <v>108.69869443022363</v>
      </c>
      <c r="S141" s="112">
        <f t="shared" si="61"/>
        <v>112.04763072527859</v>
      </c>
      <c r="T141" s="112">
        <f t="shared" si="61"/>
        <v>114.71044386668092</v>
      </c>
      <c r="U141" s="112">
        <f t="shared" si="61"/>
        <v>119.12564109826694</v>
      </c>
      <c r="V141" s="112">
        <f t="shared" si="61"/>
        <v>125.46804895526637</v>
      </c>
      <c r="W141" s="112">
        <f>IFERROR(V152*W3,"")</f>
        <v>133.44255359552625</v>
      </c>
      <c r="X141" s="112">
        <f>IFERROR(W152*X3,"")</f>
        <v>138.75360606589044</v>
      </c>
      <c r="Y141" s="112">
        <f>IFERROR(X152*Y3,"")</f>
        <v>143.6378282916132</v>
      </c>
    </row>
    <row r="142" spans="12:27" x14ac:dyDescent="0.25">
      <c r="M142" t="s">
        <v>247</v>
      </c>
      <c r="N142" s="14">
        <f>N141*N4</f>
        <v>100</v>
      </c>
      <c r="O142" s="14">
        <f t="shared" ref="O142:O152" si="62">O141*O4</f>
        <v>101.78074476684883</v>
      </c>
      <c r="P142" s="14">
        <f t="shared" ref="P142:P152" si="63">P141*P4</f>
        <v>104.36203234280534</v>
      </c>
      <c r="Q142" s="14">
        <f t="shared" ref="Q142:Q152" si="64">Q141*Q4</f>
        <v>106.26455171688781</v>
      </c>
      <c r="R142" s="14">
        <f t="shared" ref="R142:R152" si="65">R141*R4</f>
        <v>108.85029651450567</v>
      </c>
      <c r="S142" s="14">
        <f t="shared" ref="S142:S152" si="66">S141*S4</f>
        <v>112.46557712676318</v>
      </c>
      <c r="T142" s="14">
        <f t="shared" ref="T142:T152" si="67">T141*T4</f>
        <v>115.05218302417848</v>
      </c>
      <c r="U142" s="14">
        <f t="shared" ref="U142:U152" si="68">U141*U4</f>
        <v>119.65813119257591</v>
      </c>
      <c r="V142" s="14">
        <f t="shared" ref="V142:V152" si="69">V141*V4</f>
        <v>125.80992374806</v>
      </c>
      <c r="W142" s="14">
        <f>IFERROR(W141*W4,"")</f>
        <v>133.21541733408705</v>
      </c>
      <c r="X142" s="14">
        <f>IFERROR(X141*X4,"")</f>
        <v>138.56405195924305</v>
      </c>
      <c r="Y142" s="14">
        <f>IFERROR(Y141*Y4,"")</f>
        <v>143.90424715701897</v>
      </c>
    </row>
    <row r="143" spans="12:27" x14ac:dyDescent="0.25">
      <c r="M143" t="s">
        <v>248</v>
      </c>
      <c r="N143" s="14">
        <f>N142*N5</f>
        <v>100</v>
      </c>
      <c r="O143" s="14">
        <f t="shared" si="62"/>
        <v>102.04698737274117</v>
      </c>
      <c r="P143" s="14">
        <f t="shared" si="63"/>
        <v>104.78161653716602</v>
      </c>
      <c r="Q143" s="14">
        <f t="shared" si="64"/>
        <v>106.49258723559358</v>
      </c>
      <c r="R143" s="14">
        <f t="shared" si="65"/>
        <v>109.00211003823581</v>
      </c>
      <c r="S143" s="14">
        <f t="shared" si="66"/>
        <v>112.885082500922</v>
      </c>
      <c r="T143" s="14">
        <f t="shared" si="67"/>
        <v>115.39494027251267</v>
      </c>
      <c r="U143" s="14">
        <f t="shared" si="68"/>
        <v>120.1930015108058</v>
      </c>
      <c r="V143" s="14">
        <f t="shared" si="69"/>
        <v>126.15273007979857</v>
      </c>
      <c r="W143" s="14">
        <f t="shared" ref="W143:Y152" si="70">IFERROR(W142*W5,"")</f>
        <v>132.98866768756093</v>
      </c>
      <c r="X143" s="14">
        <f>IFERROR(X142*X5,"")</f>
        <v>138.37475680629328</v>
      </c>
      <c r="Y143" s="14">
        <f t="shared" si="70"/>
        <v>144.17116017506328</v>
      </c>
    </row>
    <row r="144" spans="12:27" x14ac:dyDescent="0.25">
      <c r="M144" t="s">
        <v>249</v>
      </c>
      <c r="N144" s="14">
        <f t="shared" ref="N144:N152" si="71">N143*N6</f>
        <v>100.11350737797957</v>
      </c>
      <c r="O144" s="14">
        <f t="shared" si="62"/>
        <v>102.12266181647327</v>
      </c>
      <c r="P144" s="14">
        <f t="shared" si="63"/>
        <v>104.9708213340912</v>
      </c>
      <c r="Q144" s="14">
        <f t="shared" si="64"/>
        <v>106.79533801664714</v>
      </c>
      <c r="R144" s="14">
        <f t="shared" si="65"/>
        <v>109.79691709059796</v>
      </c>
      <c r="S144" s="14">
        <f t="shared" si="66"/>
        <v>113.22578194508976</v>
      </c>
      <c r="T144" s="14">
        <f t="shared" si="67"/>
        <v>116.11426568759722</v>
      </c>
      <c r="U144" s="14">
        <f t="shared" si="68"/>
        <v>120.91249332829331</v>
      </c>
      <c r="V144" s="14">
        <f t="shared" si="69"/>
        <v>126.91040413433191</v>
      </c>
      <c r="W144" s="14">
        <f t="shared" si="70"/>
        <v>133.02658860791666</v>
      </c>
      <c r="X144" s="14">
        <f t="shared" si="70"/>
        <v>138.33679391005012</v>
      </c>
      <c r="Y144" s="14">
        <f t="shared" si="70"/>
        <v>144.01920111295516</v>
      </c>
    </row>
    <row r="145" spans="12:27" x14ac:dyDescent="0.25">
      <c r="M145" t="s">
        <v>250</v>
      </c>
      <c r="N145" s="14">
        <f t="shared" si="71"/>
        <v>100.22714359520771</v>
      </c>
      <c r="O145" s="14">
        <f t="shared" si="62"/>
        <v>102.19839237770164</v>
      </c>
      <c r="P145" s="14">
        <f t="shared" si="63"/>
        <v>105.16036777925929</v>
      </c>
      <c r="Q145" s="14">
        <f t="shared" si="64"/>
        <v>107.09894949643859</v>
      </c>
      <c r="R145" s="14">
        <f t="shared" si="65"/>
        <v>110.59751961105025</v>
      </c>
      <c r="S145" s="14">
        <f t="shared" si="66"/>
        <v>113.56750965719768</v>
      </c>
      <c r="T145" s="14">
        <f t="shared" si="67"/>
        <v>116.83807508656845</v>
      </c>
      <c r="U145" s="14">
        <f t="shared" si="68"/>
        <v>121.63629212263407</v>
      </c>
      <c r="V145" s="14">
        <f t="shared" si="69"/>
        <v>127.67262878378737</v>
      </c>
      <c r="W145" s="14">
        <f t="shared" si="70"/>
        <v>133.06452034119522</v>
      </c>
      <c r="X145" s="14">
        <f t="shared" si="70"/>
        <v>138.29884142886766</v>
      </c>
      <c r="Y145" s="14">
        <f t="shared" si="70"/>
        <v>143.86740221850144</v>
      </c>
    </row>
    <row r="146" spans="12:27" x14ac:dyDescent="0.25">
      <c r="M146" t="s">
        <v>251</v>
      </c>
      <c r="N146" s="14">
        <f t="shared" si="71"/>
        <v>100.34090879792645</v>
      </c>
      <c r="O146" s="14">
        <f t="shared" si="62"/>
        <v>102.27417909804105</v>
      </c>
      <c r="P146" s="14">
        <f t="shared" si="63"/>
        <v>105.35025648958658</v>
      </c>
      <c r="Q146" s="14">
        <f t="shared" si="64"/>
        <v>107.40342412187266</v>
      </c>
      <c r="R146" s="14">
        <f t="shared" si="65"/>
        <v>111.40395985821415</v>
      </c>
      <c r="S146" s="14">
        <f t="shared" si="66"/>
        <v>113.91026874067011</v>
      </c>
      <c r="T146" s="14">
        <f t="shared" si="67"/>
        <v>117.56639642076949</v>
      </c>
      <c r="U146" s="14">
        <f t="shared" si="68"/>
        <v>122.36442367598319</v>
      </c>
      <c r="V146" s="14">
        <f t="shared" si="69"/>
        <v>128.4394313590654</v>
      </c>
      <c r="W146" s="14">
        <f t="shared" si="70"/>
        <v>133.10246289047984</v>
      </c>
      <c r="X146" s="14">
        <f t="shared" si="70"/>
        <v>138.26089935988855</v>
      </c>
      <c r="Y146" s="14">
        <f t="shared" si="70"/>
        <v>143.71576332288245</v>
      </c>
    </row>
    <row r="147" spans="12:27" x14ac:dyDescent="0.25">
      <c r="M147" t="s">
        <v>252</v>
      </c>
      <c r="N147" s="14">
        <f t="shared" si="71"/>
        <v>100.49225255176947</v>
      </c>
      <c r="O147" s="14">
        <f t="shared" si="62"/>
        <v>102.27417909804105</v>
      </c>
      <c r="P147" s="14">
        <f t="shared" si="63"/>
        <v>105.12320852301421</v>
      </c>
      <c r="Q147" s="14">
        <f t="shared" si="64"/>
        <v>107.25204508857898</v>
      </c>
      <c r="R147" s="14">
        <f t="shared" si="65"/>
        <v>111.40395985821415</v>
      </c>
      <c r="S147" s="14">
        <f t="shared" si="66"/>
        <v>113.68312962054912</v>
      </c>
      <c r="T147" s="14">
        <f t="shared" si="67"/>
        <v>117.4149421258635</v>
      </c>
      <c r="U147" s="14">
        <f t="shared" si="68"/>
        <v>122.09931969401727</v>
      </c>
      <c r="V147" s="14">
        <f t="shared" si="69"/>
        <v>127.98477850469702</v>
      </c>
      <c r="W147" s="14">
        <f t="shared" si="70"/>
        <v>132.49572801690502</v>
      </c>
      <c r="X147" s="14">
        <f t="shared" si="70"/>
        <v>137.84330740685209</v>
      </c>
      <c r="Y147" s="14" t="str">
        <f>IFERROR(Y146*Y9,"")</f>
        <v/>
      </c>
    </row>
    <row r="148" spans="12:27" x14ac:dyDescent="0.25">
      <c r="M148" t="s">
        <v>253</v>
      </c>
      <c r="N148" s="14">
        <f t="shared" si="71"/>
        <v>100.64382457673443</v>
      </c>
      <c r="O148" s="14">
        <f t="shared" si="62"/>
        <v>102.27417909804105</v>
      </c>
      <c r="P148" s="14">
        <f t="shared" si="63"/>
        <v>104.896649883956</v>
      </c>
      <c r="Q148" s="14">
        <f t="shared" si="64"/>
        <v>107.10087941544498</v>
      </c>
      <c r="R148" s="14">
        <f t="shared" si="65"/>
        <v>111.40395985821415</v>
      </c>
      <c r="S148" s="14">
        <f t="shared" si="66"/>
        <v>113.45644341990995</v>
      </c>
      <c r="T148" s="14">
        <f t="shared" si="67"/>
        <v>117.2636829411603</v>
      </c>
      <c r="U148" s="14">
        <f t="shared" si="68"/>
        <v>121.83479006298721</v>
      </c>
      <c r="V148" s="14">
        <f t="shared" si="69"/>
        <v>127.53173504096357</v>
      </c>
      <c r="W148" s="14">
        <f t="shared" si="70"/>
        <v>131.89175888634364</v>
      </c>
      <c r="X148" s="14">
        <f t="shared" si="70"/>
        <v>137.42697671451947</v>
      </c>
      <c r="Y148" s="14" t="str">
        <f t="shared" si="70"/>
        <v/>
      </c>
    </row>
    <row r="149" spans="12:27" x14ac:dyDescent="0.25">
      <c r="M149" t="s">
        <v>254</v>
      </c>
      <c r="N149" s="14">
        <f t="shared" si="71"/>
        <v>100.79562521712167</v>
      </c>
      <c r="O149" s="14">
        <f t="shared" si="62"/>
        <v>102.27417909804105</v>
      </c>
      <c r="P149" s="14">
        <f t="shared" si="63"/>
        <v>104.67057951782679</v>
      </c>
      <c r="Q149" s="14">
        <f t="shared" si="64"/>
        <v>106.94992680175162</v>
      </c>
      <c r="R149" s="14">
        <f t="shared" si="65"/>
        <v>111.40395985821415</v>
      </c>
      <c r="S149" s="14">
        <f t="shared" si="66"/>
        <v>113.23020923562299</v>
      </c>
      <c r="T149" s="14">
        <f t="shared" si="67"/>
        <v>117.11261861531017</v>
      </c>
      <c r="U149" s="14">
        <f t="shared" si="68"/>
        <v>121.57083353855487</v>
      </c>
      <c r="V149" s="14">
        <f t="shared" si="69"/>
        <v>127.08029527090706</v>
      </c>
      <c r="W149" s="14">
        <f t="shared" si="70"/>
        <v>131.29054289142013</v>
      </c>
      <c r="X149" s="14">
        <f t="shared" si="70"/>
        <v>137.01190347348165</v>
      </c>
      <c r="Y149" s="14" t="str">
        <f t="shared" si="70"/>
        <v/>
      </c>
    </row>
    <row r="150" spans="12:27" x14ac:dyDescent="0.25">
      <c r="M150" t="s">
        <v>255</v>
      </c>
      <c r="N150" s="14">
        <f t="shared" si="71"/>
        <v>100.94696999972994</v>
      </c>
      <c r="O150" s="14">
        <f t="shared" si="62"/>
        <v>102.69038922385623</v>
      </c>
      <c r="P150" s="14">
        <f t="shared" si="63"/>
        <v>105.04899809887462</v>
      </c>
      <c r="Q150" s="14">
        <f t="shared" si="64"/>
        <v>107.47975658774756</v>
      </c>
      <c r="R150" s="14">
        <f t="shared" si="65"/>
        <v>111.47966761211033</v>
      </c>
      <c r="S150" s="14">
        <f t="shared" si="66"/>
        <v>113.60877897562843</v>
      </c>
      <c r="T150" s="14">
        <f t="shared" si="67"/>
        <v>117.60484753286563</v>
      </c>
      <c r="U150" s="14">
        <f t="shared" si="68"/>
        <v>122.74488208674651</v>
      </c>
      <c r="V150" s="14">
        <f t="shared" si="69"/>
        <v>129.23997828535002</v>
      </c>
      <c r="W150" s="14">
        <f t="shared" si="70"/>
        <v>133.79348218397755</v>
      </c>
      <c r="X150" s="14">
        <f t="shared" si="70"/>
        <v>139.09992084423297</v>
      </c>
      <c r="Y150" s="14" t="str">
        <f t="shared" si="70"/>
        <v/>
      </c>
    </row>
    <row r="151" spans="12:27" x14ac:dyDescent="0.25">
      <c r="M151" t="s">
        <v>256</v>
      </c>
      <c r="N151" s="14">
        <f t="shared" si="71"/>
        <v>101.09854202675656</v>
      </c>
      <c r="O151" s="14">
        <f t="shared" si="62"/>
        <v>103.10829313856671</v>
      </c>
      <c r="P151" s="14">
        <f t="shared" si="63"/>
        <v>105.42878478759073</v>
      </c>
      <c r="Q151" s="14">
        <f t="shared" si="64"/>
        <v>108.0122111497534</v>
      </c>
      <c r="R151" s="14">
        <f t="shared" si="65"/>
        <v>111.55542681538056</v>
      </c>
      <c r="S151" s="14">
        <f t="shared" si="66"/>
        <v>113.98861441185588</v>
      </c>
      <c r="T151" s="14">
        <f t="shared" si="67"/>
        <v>118.09914530781788</v>
      </c>
      <c r="U151" s="14">
        <f t="shared" si="68"/>
        <v>123.93026879848767</v>
      </c>
      <c r="V151" s="14">
        <f t="shared" si="69"/>
        <v>131.43636432061089</v>
      </c>
      <c r="W151" s="14">
        <f t="shared" si="70"/>
        <v>136.34413782353346</v>
      </c>
      <c r="X151" s="14">
        <f t="shared" si="70"/>
        <v>141.21975892858674</v>
      </c>
      <c r="Y151" s="14" t="str">
        <f t="shared" si="70"/>
        <v/>
      </c>
    </row>
    <row r="152" spans="12:27" x14ac:dyDescent="0.25">
      <c r="M152" t="s">
        <v>257</v>
      </c>
      <c r="N152" s="14">
        <f t="shared" si="71"/>
        <v>101.25034163940934</v>
      </c>
      <c r="O152" s="14">
        <f t="shared" si="62"/>
        <v>103.52789773513506</v>
      </c>
      <c r="P152" s="14">
        <f t="shared" si="63"/>
        <v>105.80994453013444</v>
      </c>
      <c r="Q152" s="14">
        <f t="shared" si="64"/>
        <v>108.54730349090576</v>
      </c>
      <c r="R152" s="14">
        <f t="shared" si="65"/>
        <v>111.63123750298871</v>
      </c>
      <c r="S152" s="14">
        <f t="shared" si="66"/>
        <v>114.3697197759878</v>
      </c>
      <c r="T152" s="14">
        <f t="shared" si="67"/>
        <v>118.59552063565546</v>
      </c>
      <c r="U152" s="14">
        <f t="shared" si="68"/>
        <v>125.12710317006184</v>
      </c>
      <c r="V152" s="14">
        <f t="shared" si="69"/>
        <v>133.6700771310685</v>
      </c>
      <c r="W152" s="14">
        <f t="shared" si="70"/>
        <v>138.94341948048125</v>
      </c>
      <c r="X152" s="14">
        <f t="shared" si="70"/>
        <v>143.37190266399054</v>
      </c>
      <c r="Y152" s="14" t="str">
        <f t="shared" si="70"/>
        <v/>
      </c>
    </row>
    <row r="153" spans="12:27" x14ac:dyDescent="0.25">
      <c r="L153" s="117" t="s">
        <v>278</v>
      </c>
      <c r="M153" s="112" t="s">
        <v>292</v>
      </c>
      <c r="N153" s="112">
        <v>100</v>
      </c>
      <c r="O153" s="112">
        <f t="shared" ref="O153:V153" si="72">N164*O15</f>
        <v>101.60206846314826</v>
      </c>
      <c r="P153" s="112">
        <f t="shared" si="72"/>
        <v>102.9116723689891</v>
      </c>
      <c r="Q153" s="112">
        <f t="shared" si="72"/>
        <v>106.22797323413521</v>
      </c>
      <c r="R153" s="112">
        <f t="shared" si="72"/>
        <v>107.84952074102296</v>
      </c>
      <c r="S153" s="112">
        <f t="shared" si="72"/>
        <v>106.63005589542135</v>
      </c>
      <c r="T153" s="112">
        <f t="shared" si="72"/>
        <v>110.77095516653382</v>
      </c>
      <c r="U153" s="112">
        <f t="shared" si="72"/>
        <v>112.10761417236475</v>
      </c>
      <c r="V153" s="112">
        <f t="shared" si="72"/>
        <v>122.82041736308916</v>
      </c>
      <c r="W153" s="112">
        <f>IFERROR(V164*W15,"")</f>
        <v>121.71880319906519</v>
      </c>
      <c r="X153" s="112">
        <f>IFERROR(W164*X15,"")</f>
        <v>121.2042706182645</v>
      </c>
      <c r="Y153" s="112">
        <f>IFERROR(X164*Y15,"")</f>
        <v>125.75298981620675</v>
      </c>
      <c r="Z153" s="111"/>
      <c r="AA153" s="111"/>
    </row>
    <row r="154" spans="12:27" x14ac:dyDescent="0.25">
      <c r="M154" t="s">
        <v>247</v>
      </c>
      <c r="N154" s="14">
        <f t="shared" ref="N154:N164" si="73">N153*N16</f>
        <v>99.983705313055509</v>
      </c>
      <c r="O154" s="14">
        <f t="shared" ref="O154:O164" si="74">O153*O16</f>
        <v>101.54977733302623</v>
      </c>
      <c r="P154" s="14">
        <f t="shared" ref="P154:P164" si="75">P153*P16</f>
        <v>103.00631758563473</v>
      </c>
      <c r="Q154" s="14">
        <f t="shared" ref="Q154:Q164" si="76">Q153*Q16</f>
        <v>106.16834210126081</v>
      </c>
      <c r="R154" s="14">
        <f t="shared" ref="R154:R164" si="77">R153*R16</f>
        <v>107.87853311056269</v>
      </c>
      <c r="S154" s="14">
        <f t="shared" ref="S154:S164" si="78">S153*S16</f>
        <v>106.76087533163719</v>
      </c>
      <c r="T154" s="14">
        <f t="shared" ref="T154:T164" si="79">T153*T16</f>
        <v>110.60379765070982</v>
      </c>
      <c r="U154" s="14">
        <f t="shared" ref="U154:U164" si="80">U153*U16</f>
        <v>112.38827276116123</v>
      </c>
      <c r="V154" s="14">
        <f t="shared" ref="V154:V164" si="81">V153*V16</f>
        <v>122.32719623619545</v>
      </c>
      <c r="W154" s="14">
        <f>IFERROR(W153*W16,"")</f>
        <v>123.46597784382966</v>
      </c>
      <c r="X154" s="14">
        <f>IFERROR(X153*X16,"")</f>
        <v>121.79623407235862</v>
      </c>
      <c r="Y154" s="14">
        <f>IFERROR(Y153*Y16,"")</f>
        <v>125.95994318534225</v>
      </c>
    </row>
    <row r="155" spans="12:27" x14ac:dyDescent="0.25">
      <c r="M155" t="s">
        <v>248</v>
      </c>
      <c r="N155" s="14">
        <f t="shared" si="73"/>
        <v>99.992764493629835</v>
      </c>
      <c r="O155" s="14">
        <f t="shared" si="74"/>
        <v>101.66711893098115</v>
      </c>
      <c r="P155" s="14">
        <f t="shared" si="75"/>
        <v>103.0459337213163</v>
      </c>
      <c r="Q155" s="14">
        <f t="shared" si="76"/>
        <v>106.19535251471648</v>
      </c>
      <c r="R155" s="14">
        <f t="shared" si="77"/>
        <v>108.03021617832353</v>
      </c>
      <c r="S155" s="14">
        <f t="shared" si="78"/>
        <v>106.68586184974812</v>
      </c>
      <c r="T155" s="14">
        <f t="shared" si="79"/>
        <v>110.66671414714459</v>
      </c>
      <c r="U155" s="14">
        <f t="shared" si="80"/>
        <v>112.81683894222489</v>
      </c>
      <c r="V155" s="14">
        <f t="shared" si="81"/>
        <v>122.30474636308533</v>
      </c>
      <c r="W155" s="14">
        <f t="shared" ref="W155:Y164" si="82">IFERROR(W154*W17,"")</f>
        <v>123.27358590765772</v>
      </c>
      <c r="X155" s="14">
        <f t="shared" si="82"/>
        <v>121.79340071111686</v>
      </c>
      <c r="Y155" s="14">
        <f t="shared" si="82"/>
        <v>125.90771212794753</v>
      </c>
    </row>
    <row r="156" spans="12:27" x14ac:dyDescent="0.25">
      <c r="M156" t="s">
        <v>249</v>
      </c>
      <c r="N156" s="14">
        <f t="shared" si="73"/>
        <v>100.03804212360373</v>
      </c>
      <c r="O156" s="14">
        <f t="shared" si="74"/>
        <v>101.66222552464463</v>
      </c>
      <c r="P156" s="14">
        <f t="shared" si="75"/>
        <v>103.81773378770885</v>
      </c>
      <c r="Q156" s="14">
        <f t="shared" si="76"/>
        <v>106.17238929830896</v>
      </c>
      <c r="R156" s="14">
        <f t="shared" si="77"/>
        <v>108.12408654560335</v>
      </c>
      <c r="S156" s="14">
        <f t="shared" si="78"/>
        <v>108.1759215283256</v>
      </c>
      <c r="T156" s="14">
        <f t="shared" si="79"/>
        <v>110.53792563152253</v>
      </c>
      <c r="U156" s="14">
        <f t="shared" si="80"/>
        <v>112.83785210823859</v>
      </c>
      <c r="V156" s="14">
        <f t="shared" si="81"/>
        <v>121.74513423396748</v>
      </c>
      <c r="W156" s="14">
        <f t="shared" si="82"/>
        <v>123.32889109396152</v>
      </c>
      <c r="X156" s="14">
        <f t="shared" si="82"/>
        <v>121.7873470032053</v>
      </c>
      <c r="Y156" s="14">
        <f t="shared" si="82"/>
        <v>126.44662028325583</v>
      </c>
    </row>
    <row r="157" spans="12:27" x14ac:dyDescent="0.25">
      <c r="M157" t="s">
        <v>250</v>
      </c>
      <c r="N157" s="14">
        <f t="shared" si="73"/>
        <v>100.27520479499155</v>
      </c>
      <c r="O157" s="14">
        <f t="shared" si="74"/>
        <v>101.63962376850822</v>
      </c>
      <c r="P157" s="14">
        <f t="shared" si="75"/>
        <v>103.76033174969952</v>
      </c>
      <c r="Q157" s="14">
        <f t="shared" si="76"/>
        <v>106.28509373097771</v>
      </c>
      <c r="R157" s="14">
        <f t="shared" si="77"/>
        <v>108.16668512106772</v>
      </c>
      <c r="S157" s="14">
        <f t="shared" si="78"/>
        <v>109.94117794610115</v>
      </c>
      <c r="T157" s="14">
        <f t="shared" si="79"/>
        <v>110.56853357165978</v>
      </c>
      <c r="U157" s="14">
        <f t="shared" si="80"/>
        <v>113.40488342912296</v>
      </c>
      <c r="V157" s="14">
        <f t="shared" si="81"/>
        <v>121.87054698861088</v>
      </c>
      <c r="W157" s="14">
        <f t="shared" si="82"/>
        <v>121.39328774762485</v>
      </c>
      <c r="X157" s="14">
        <f t="shared" si="82"/>
        <v>121.67735932215585</v>
      </c>
      <c r="Y157" s="14">
        <f t="shared" si="82"/>
        <v>126.46410449585903</v>
      </c>
    </row>
    <row r="158" spans="12:27" x14ac:dyDescent="0.25">
      <c r="M158" t="s">
        <v>251</v>
      </c>
      <c r="N158" s="14">
        <f t="shared" si="73"/>
        <v>100.16606981401353</v>
      </c>
      <c r="O158" s="14">
        <f t="shared" si="74"/>
        <v>101.58466576649995</v>
      </c>
      <c r="P158" s="14">
        <f t="shared" si="75"/>
        <v>103.83233710738462</v>
      </c>
      <c r="Q158" s="14">
        <f t="shared" si="76"/>
        <v>106.5258762886079</v>
      </c>
      <c r="R158" s="14">
        <f t="shared" si="77"/>
        <v>108.42197383444173</v>
      </c>
      <c r="S158" s="14">
        <f t="shared" si="78"/>
        <v>110.5727543611353</v>
      </c>
      <c r="T158" s="14">
        <f t="shared" si="79"/>
        <v>110.27409882398344</v>
      </c>
      <c r="U158" s="14">
        <f t="shared" si="80"/>
        <v>114.05408856319765</v>
      </c>
      <c r="V158" s="14">
        <f t="shared" si="81"/>
        <v>121.7538167959105</v>
      </c>
      <c r="W158" s="14">
        <f t="shared" si="82"/>
        <v>121.81942135134975</v>
      </c>
      <c r="X158" s="14">
        <f t="shared" si="82"/>
        <v>121.51171301208943</v>
      </c>
      <c r="Y158" s="14">
        <f t="shared" si="82"/>
        <v>126.49686721723104</v>
      </c>
    </row>
    <row r="159" spans="12:27" x14ac:dyDescent="0.25">
      <c r="M159" t="s">
        <v>252</v>
      </c>
      <c r="N159" s="14">
        <f t="shared" si="73"/>
        <v>100.31229280169863</v>
      </c>
      <c r="O159" s="14">
        <f t="shared" si="74"/>
        <v>101.43494881020671</v>
      </c>
      <c r="P159" s="14">
        <f t="shared" si="75"/>
        <v>103.89809178069558</v>
      </c>
      <c r="Q159" s="14">
        <f t="shared" si="76"/>
        <v>106.44187473802212</v>
      </c>
      <c r="R159" s="14">
        <f t="shared" si="77"/>
        <v>108.48360454584144</v>
      </c>
      <c r="S159" s="14">
        <f t="shared" si="78"/>
        <v>111.13693537480061</v>
      </c>
      <c r="T159" s="14">
        <f t="shared" si="79"/>
        <v>110.284519620159</v>
      </c>
      <c r="U159" s="14">
        <f t="shared" si="80"/>
        <v>114.82965803006941</v>
      </c>
      <c r="V159" s="14">
        <f t="shared" si="81"/>
        <v>122.09151667856325</v>
      </c>
      <c r="W159" s="14">
        <f t="shared" si="82"/>
        <v>121.78675811832112</v>
      </c>
      <c r="X159" s="14">
        <f t="shared" si="82"/>
        <v>121.42360856010613</v>
      </c>
      <c r="Y159" s="14" t="str">
        <f t="shared" si="82"/>
        <v/>
      </c>
    </row>
    <row r="160" spans="12:27" x14ac:dyDescent="0.25">
      <c r="M160" t="s">
        <v>253</v>
      </c>
      <c r="N160" s="14">
        <f t="shared" si="73"/>
        <v>100.21059705046292</v>
      </c>
      <c r="O160" s="14">
        <f t="shared" si="74"/>
        <v>101.50326976689303</v>
      </c>
      <c r="P160" s="14">
        <f t="shared" si="75"/>
        <v>103.93049282871254</v>
      </c>
      <c r="Q160" s="14">
        <f t="shared" si="76"/>
        <v>106.38821017737573</v>
      </c>
      <c r="R160" s="14">
        <f t="shared" si="77"/>
        <v>108.44131068284766</v>
      </c>
      <c r="S160" s="14">
        <f t="shared" si="78"/>
        <v>110.98124341330518</v>
      </c>
      <c r="T160" s="14">
        <f t="shared" si="79"/>
        <v>110.27512844032331</v>
      </c>
      <c r="U160" s="14">
        <f t="shared" si="80"/>
        <v>115.53224738547439</v>
      </c>
      <c r="V160" s="14">
        <f t="shared" si="81"/>
        <v>122.10990186220496</v>
      </c>
      <c r="W160" s="14">
        <f>IFERROR(W159*W22,"")</f>
        <v>121.34174294344663</v>
      </c>
      <c r="X160" s="14">
        <f>IFERROR(X159*X22,"")</f>
        <v>122.22944396515476</v>
      </c>
      <c r="Y160" s="14" t="str">
        <f>IFERROR(Y159*Y22,"")</f>
        <v/>
      </c>
    </row>
    <row r="161" spans="12:27" x14ac:dyDescent="0.25">
      <c r="M161" t="s">
        <v>254</v>
      </c>
      <c r="N161" s="14">
        <f t="shared" si="73"/>
        <v>100.20512432398316</v>
      </c>
      <c r="O161" s="14">
        <f t="shared" si="74"/>
        <v>101.6033530266883</v>
      </c>
      <c r="P161" s="14">
        <f t="shared" si="75"/>
        <v>104.31203414935879</v>
      </c>
      <c r="Q161" s="14">
        <f t="shared" si="76"/>
        <v>106.13699771703057</v>
      </c>
      <c r="R161" s="14">
        <f t="shared" si="77"/>
        <v>107.01673901264527</v>
      </c>
      <c r="S161" s="14">
        <f t="shared" si="78"/>
        <v>111.22749381027825</v>
      </c>
      <c r="T161" s="14">
        <f t="shared" si="79"/>
        <v>110.22200906951743</v>
      </c>
      <c r="U161" s="14">
        <f t="shared" si="80"/>
        <v>115.65409584537542</v>
      </c>
      <c r="V161" s="14">
        <f t="shared" si="81"/>
        <v>122.86594733867476</v>
      </c>
      <c r="W161" s="14">
        <f t="shared" si="82"/>
        <v>121.26097438711932</v>
      </c>
      <c r="X161" s="14">
        <f t="shared" si="82"/>
        <v>122.1148792804284</v>
      </c>
      <c r="Y161" s="14" t="str">
        <f t="shared" si="82"/>
        <v/>
      </c>
    </row>
    <row r="162" spans="12:27" x14ac:dyDescent="0.25">
      <c r="M162" t="s">
        <v>255</v>
      </c>
      <c r="N162" s="14">
        <f t="shared" si="73"/>
        <v>100.24237170667254</v>
      </c>
      <c r="O162" s="14">
        <f t="shared" si="74"/>
        <v>101.81456883535824</v>
      </c>
      <c r="P162" s="14">
        <f t="shared" si="75"/>
        <v>103.767370438181</v>
      </c>
      <c r="Q162" s="14">
        <f t="shared" si="76"/>
        <v>106.69079987052383</v>
      </c>
      <c r="R162" s="14">
        <f t="shared" si="77"/>
        <v>107.00831516964783</v>
      </c>
      <c r="S162" s="14">
        <f t="shared" si="78"/>
        <v>110.82273750969574</v>
      </c>
      <c r="T162" s="14">
        <f t="shared" si="79"/>
        <v>110.58673240179881</v>
      </c>
      <c r="U162" s="14">
        <f t="shared" si="80"/>
        <v>115.71851676099467</v>
      </c>
      <c r="V162" s="14">
        <f t="shared" si="81"/>
        <v>123.45704068080191</v>
      </c>
      <c r="W162" s="14">
        <f t="shared" si="82"/>
        <v>120.93893094543283</v>
      </c>
      <c r="X162" s="14">
        <f t="shared" si="82"/>
        <v>122.15995824108305</v>
      </c>
      <c r="Y162" s="14" t="str">
        <f t="shared" si="82"/>
        <v/>
      </c>
    </row>
    <row r="163" spans="12:27" x14ac:dyDescent="0.25">
      <c r="M163" t="s">
        <v>256</v>
      </c>
      <c r="N163" s="14">
        <f t="shared" si="73"/>
        <v>100.18375043666865</v>
      </c>
      <c r="O163" s="14">
        <f t="shared" si="74"/>
        <v>101.81661335800527</v>
      </c>
      <c r="P163" s="14">
        <f t="shared" si="75"/>
        <v>105.20853295769113</v>
      </c>
      <c r="Q163" s="14">
        <f t="shared" si="76"/>
        <v>107.02442740889782</v>
      </c>
      <c r="R163" s="14">
        <f t="shared" si="77"/>
        <v>107.16433741991028</v>
      </c>
      <c r="S163" s="14">
        <f t="shared" si="78"/>
        <v>111.0087540251977</v>
      </c>
      <c r="T163" s="14">
        <f t="shared" si="79"/>
        <v>110.78154015894803</v>
      </c>
      <c r="U163" s="14">
        <f t="shared" si="80"/>
        <v>116.05590592768436</v>
      </c>
      <c r="V163" s="14">
        <f t="shared" si="81"/>
        <v>123.13075774527667</v>
      </c>
      <c r="W163" s="14">
        <f t="shared" si="82"/>
        <v>120.95867188214898</v>
      </c>
      <c r="X163" s="14">
        <f t="shared" si="82"/>
        <v>122.27450364639247</v>
      </c>
      <c r="Y163" s="14" t="str">
        <f t="shared" si="82"/>
        <v/>
      </c>
    </row>
    <row r="164" spans="12:27" x14ac:dyDescent="0.25">
      <c r="M164" t="s">
        <v>257</v>
      </c>
      <c r="N164" s="14">
        <f t="shared" si="73"/>
        <v>100.28109564750963</v>
      </c>
      <c r="O164" s="14">
        <f t="shared" si="74"/>
        <v>101.97560870710117</v>
      </c>
      <c r="P164" s="14">
        <f t="shared" si="75"/>
        <v>105.11455522785504</v>
      </c>
      <c r="Q164" s="14">
        <f t="shared" si="76"/>
        <v>107.1278668300783</v>
      </c>
      <c r="R164" s="14">
        <f t="shared" si="77"/>
        <v>107.19142408503504</v>
      </c>
      <c r="S164" s="14">
        <f t="shared" si="78"/>
        <v>110.85566370434591</v>
      </c>
      <c r="T164" s="14">
        <f t="shared" si="79"/>
        <v>110.75928910336447</v>
      </c>
      <c r="U164" s="14">
        <f t="shared" si="80"/>
        <v>116.20880005342072</v>
      </c>
      <c r="V164" s="14">
        <f t="shared" si="81"/>
        <v>123.12556802705855</v>
      </c>
      <c r="W164" s="14">
        <f t="shared" si="82"/>
        <v>120.8728155270958</v>
      </c>
      <c r="X164" s="14">
        <f t="shared" si="82"/>
        <v>122.26183032555851</v>
      </c>
      <c r="Y164" s="14" t="str">
        <f t="shared" si="82"/>
        <v/>
      </c>
    </row>
    <row r="165" spans="12:27" x14ac:dyDescent="0.25">
      <c r="L165" s="117" t="s">
        <v>279</v>
      </c>
      <c r="M165" s="112" t="s">
        <v>292</v>
      </c>
      <c r="N165" s="112">
        <v>100</v>
      </c>
      <c r="O165" s="112">
        <f t="shared" ref="O165:V165" si="83">N176*O27</f>
        <v>93.178294573643385</v>
      </c>
      <c r="P165" s="112">
        <f t="shared" si="83"/>
        <v>104.96124031007749</v>
      </c>
      <c r="Q165" s="112">
        <f t="shared" si="83"/>
        <v>109.14728682170539</v>
      </c>
      <c r="R165" s="112">
        <f t="shared" si="83"/>
        <v>110.23255813953482</v>
      </c>
      <c r="S165" s="112">
        <f t="shared" si="83"/>
        <v>117.05426356589139</v>
      </c>
      <c r="T165" s="112">
        <f t="shared" si="83"/>
        <v>110.85271317829452</v>
      </c>
      <c r="U165" s="112">
        <f t="shared" si="83"/>
        <v>130.54263565891466</v>
      </c>
      <c r="V165" s="112">
        <f t="shared" si="83"/>
        <v>162.48062015503862</v>
      </c>
      <c r="W165" s="112">
        <f>IFERROR(V176*W27,"")</f>
        <v>151.62790697674407</v>
      </c>
      <c r="X165" s="112">
        <f>IFERROR(W176*X27,"")</f>
        <v>159.99999999999991</v>
      </c>
      <c r="Y165" s="112">
        <f>IFERROR(X176*Y27,"")</f>
        <v>152.75444222675711</v>
      </c>
      <c r="Z165" s="111"/>
      <c r="AA165" s="111"/>
    </row>
    <row r="166" spans="12:27" x14ac:dyDescent="0.25">
      <c r="M166" t="s">
        <v>247</v>
      </c>
      <c r="N166" s="14">
        <f t="shared" ref="N166:N176" si="84">N165*N28</f>
        <v>97.364341085271306</v>
      </c>
      <c r="O166" s="14">
        <f t="shared" ref="O166:O176" si="85">O165*O28</f>
        <v>87.906976744186025</v>
      </c>
      <c r="P166" s="14">
        <f t="shared" ref="P166:P176" si="86">P165*P28</f>
        <v>104.34108527131778</v>
      </c>
      <c r="Q166" s="14">
        <f t="shared" ref="Q166:Q176" si="87">Q165*Q28</f>
        <v>109.76744186046507</v>
      </c>
      <c r="R166" s="14">
        <f t="shared" ref="R166:R176" si="88">R165*R28</f>
        <v>112.71317829457358</v>
      </c>
      <c r="S166" s="14">
        <f t="shared" ref="S166:S176" si="89">S165*S28</f>
        <v>112.71317829457357</v>
      </c>
      <c r="T166" s="14">
        <f t="shared" ref="T166:T176" si="90">T165*T28</f>
        <v>112.55813953488367</v>
      </c>
      <c r="U166" s="14">
        <f t="shared" ref="U166:U176" si="91">U165*U28</f>
        <v>138.29457364341079</v>
      </c>
      <c r="V166" s="14">
        <f t="shared" ref="V166:V176" si="92">V165*V28</f>
        <v>156.27906976744174</v>
      </c>
      <c r="W166" s="14">
        <f>IFERROR(W165*W28,"")</f>
        <v>164.8062015503875</v>
      </c>
      <c r="X166" s="14">
        <f>IFERROR(X165*X28,"")</f>
        <v>161.08527131782938</v>
      </c>
      <c r="Y166" s="14">
        <f>IFERROR(Y165*Y28,"")</f>
        <v>147.82190726080736</v>
      </c>
    </row>
    <row r="167" spans="12:27" x14ac:dyDescent="0.25">
      <c r="M167" t="s">
        <v>248</v>
      </c>
      <c r="N167" s="14">
        <f t="shared" si="84"/>
        <v>100.1550387596899</v>
      </c>
      <c r="O167" s="14">
        <f t="shared" si="85"/>
        <v>95.193798449612359</v>
      </c>
      <c r="P167" s="14">
        <f t="shared" si="86"/>
        <v>102.17054263565888</v>
      </c>
      <c r="Q167" s="14">
        <f t="shared" si="87"/>
        <v>107.13178294573638</v>
      </c>
      <c r="R167" s="14">
        <f t="shared" si="88"/>
        <v>114.10852713178286</v>
      </c>
      <c r="S167" s="14">
        <f t="shared" si="89"/>
        <v>109.30232558139528</v>
      </c>
      <c r="T167" s="14">
        <f t="shared" si="90"/>
        <v>111.31782945736428</v>
      </c>
      <c r="U167" s="14">
        <f t="shared" si="91"/>
        <v>166.97674418604643</v>
      </c>
      <c r="V167" s="14">
        <f t="shared" si="92"/>
        <v>162.63565891472857</v>
      </c>
      <c r="W167" s="14">
        <f t="shared" ref="W167:Y176" si="93">IFERROR(W166*W29,"")</f>
        <v>160.31007751937975</v>
      </c>
      <c r="X167" s="14">
        <f t="shared" si="93"/>
        <v>157.98449612403093</v>
      </c>
      <c r="Y167" s="14">
        <f t="shared" si="93"/>
        <v>175.41327472658892</v>
      </c>
    </row>
    <row r="168" spans="12:27" x14ac:dyDescent="0.25">
      <c r="M168" t="s">
        <v>249</v>
      </c>
      <c r="N168" s="14">
        <f t="shared" si="84"/>
        <v>101.70542635658911</v>
      </c>
      <c r="O168" s="14">
        <f t="shared" si="85"/>
        <v>91.627906976744157</v>
      </c>
      <c r="P168" s="14">
        <f t="shared" si="86"/>
        <v>97.829457364341039</v>
      </c>
      <c r="Q168" s="14">
        <f t="shared" si="87"/>
        <v>108.83720930232553</v>
      </c>
      <c r="R168" s="14">
        <f t="shared" si="88"/>
        <v>112.40310077519372</v>
      </c>
      <c r="S168" s="14">
        <f t="shared" si="89"/>
        <v>103.875968992248</v>
      </c>
      <c r="T168" s="14">
        <f t="shared" si="90"/>
        <v>113.6434108527131</v>
      </c>
      <c r="U168" s="14">
        <f t="shared" si="91"/>
        <v>159.37984496124022</v>
      </c>
      <c r="V168" s="14">
        <f t="shared" si="92"/>
        <v>155.50387596899213</v>
      </c>
      <c r="W168" s="14">
        <f t="shared" si="93"/>
        <v>162.79069767441848</v>
      </c>
      <c r="X168" s="14">
        <f t="shared" si="93"/>
        <v>146.35658914728674</v>
      </c>
      <c r="Y168" s="14">
        <f t="shared" si="93"/>
        <v>143.81422260097318</v>
      </c>
    </row>
    <row r="169" spans="12:27" x14ac:dyDescent="0.25">
      <c r="M169" t="s">
        <v>250</v>
      </c>
      <c r="N169" s="14">
        <f t="shared" si="84"/>
        <v>96.589147286821671</v>
      </c>
      <c r="O169" s="14">
        <f t="shared" si="85"/>
        <v>89.922480620155014</v>
      </c>
      <c r="P169" s="14">
        <f t="shared" si="86"/>
        <v>98.914728682170491</v>
      </c>
      <c r="Q169" s="14">
        <f t="shared" si="87"/>
        <v>115.03875968992243</v>
      </c>
      <c r="R169" s="14">
        <f t="shared" si="88"/>
        <v>114.88372093023247</v>
      </c>
      <c r="S169" s="14">
        <f t="shared" si="89"/>
        <v>102.48062015503869</v>
      </c>
      <c r="T169" s="14">
        <f t="shared" si="90"/>
        <v>114.57364341085267</v>
      </c>
      <c r="U169" s="14">
        <f t="shared" si="91"/>
        <v>168.99224806201542</v>
      </c>
      <c r="V169" s="14">
        <f t="shared" si="92"/>
        <v>147.59689922480609</v>
      </c>
      <c r="W169" s="14">
        <f t="shared" si="93"/>
        <v>161.70542635658902</v>
      </c>
      <c r="X169" s="14">
        <f t="shared" si="93"/>
        <v>147.75193798449601</v>
      </c>
      <c r="Y169" s="14">
        <f t="shared" si="93"/>
        <v>142.73523057717168</v>
      </c>
    </row>
    <row r="170" spans="12:27" x14ac:dyDescent="0.25">
      <c r="M170" t="s">
        <v>251</v>
      </c>
      <c r="N170" s="14">
        <f t="shared" si="84"/>
        <v>101.39534883720928</v>
      </c>
      <c r="O170" s="14">
        <f t="shared" si="85"/>
        <v>95.96899224806198</v>
      </c>
      <c r="P170" s="14">
        <f t="shared" si="86"/>
        <v>101.08527131782941</v>
      </c>
      <c r="Q170" s="14">
        <f t="shared" si="87"/>
        <v>112.55813953488365</v>
      </c>
      <c r="R170" s="14">
        <f t="shared" si="88"/>
        <v>113.95348837209293</v>
      </c>
      <c r="S170" s="14">
        <f t="shared" si="89"/>
        <v>104.65116279069761</v>
      </c>
      <c r="T170" s="14">
        <f t="shared" si="90"/>
        <v>116.2790697674418</v>
      </c>
      <c r="U170" s="14">
        <f t="shared" si="91"/>
        <v>186.66666666666657</v>
      </c>
      <c r="V170" s="14">
        <f t="shared" si="92"/>
        <v>146.82170542635649</v>
      </c>
      <c r="W170" s="14">
        <f t="shared" si="93"/>
        <v>163.720930232558</v>
      </c>
      <c r="X170" s="14">
        <f t="shared" si="93"/>
        <v>144.65116279069755</v>
      </c>
      <c r="Y170" s="14">
        <f t="shared" si="93"/>
        <v>137.3402704581641</v>
      </c>
    </row>
    <row r="171" spans="12:27" x14ac:dyDescent="0.25">
      <c r="M171" t="s">
        <v>252</v>
      </c>
      <c r="N171" s="14">
        <f t="shared" si="84"/>
        <v>101.08527131782944</v>
      </c>
      <c r="O171" s="14">
        <f t="shared" si="85"/>
        <v>96.744186046511601</v>
      </c>
      <c r="P171" s="14">
        <f t="shared" si="86"/>
        <v>100.62015503875965</v>
      </c>
      <c r="Q171" s="14">
        <f t="shared" si="87"/>
        <v>113.4883720930232</v>
      </c>
      <c r="R171" s="14">
        <f t="shared" si="88"/>
        <v>114.26356589147278</v>
      </c>
      <c r="S171" s="14">
        <f t="shared" si="89"/>
        <v>109.76744186046504</v>
      </c>
      <c r="T171" s="14">
        <f t="shared" si="90"/>
        <v>122.63565891472861</v>
      </c>
      <c r="U171" s="14">
        <f t="shared" si="91"/>
        <v>188.3720930232557</v>
      </c>
      <c r="V171" s="14">
        <f t="shared" si="92"/>
        <v>148.83720930232548</v>
      </c>
      <c r="W171" s="14">
        <f t="shared" si="93"/>
        <v>159.84496124030994</v>
      </c>
      <c r="X171" s="14">
        <f t="shared" si="93"/>
        <v>159.84496124030994</v>
      </c>
      <c r="Y171" s="14">
        <f t="shared" si="93"/>
        <v>146.12634836626214</v>
      </c>
    </row>
    <row r="172" spans="12:27" x14ac:dyDescent="0.25">
      <c r="M172" t="s">
        <v>253</v>
      </c>
      <c r="N172" s="14">
        <f t="shared" si="84"/>
        <v>95.503875968992233</v>
      </c>
      <c r="O172" s="14">
        <f t="shared" si="85"/>
        <v>93.333333333333314</v>
      </c>
      <c r="P172" s="14">
        <f t="shared" si="86"/>
        <v>102.63565891472864</v>
      </c>
      <c r="Q172" s="14">
        <f t="shared" si="87"/>
        <v>114.10852713178286</v>
      </c>
      <c r="R172" s="14">
        <f t="shared" si="88"/>
        <v>111.93798449612395</v>
      </c>
      <c r="S172" s="14">
        <f t="shared" si="89"/>
        <v>106.6666666666666</v>
      </c>
      <c r="T172" s="14">
        <f t="shared" si="90"/>
        <v>120.4651162790697</v>
      </c>
      <c r="U172" s="14">
        <f t="shared" si="91"/>
        <v>164.8062015503875</v>
      </c>
      <c r="V172" s="14">
        <f t="shared" si="92"/>
        <v>159.22480620155028</v>
      </c>
      <c r="W172" s="14">
        <f t="shared" si="93"/>
        <v>154.10852713178284</v>
      </c>
      <c r="X172" s="14">
        <f t="shared" si="93"/>
        <v>155.83727658047573</v>
      </c>
      <c r="Y172" s="14" t="str">
        <f t="shared" si="93"/>
        <v/>
      </c>
    </row>
    <row r="173" spans="12:27" x14ac:dyDescent="0.25">
      <c r="M173" t="s">
        <v>254</v>
      </c>
      <c r="N173" s="14">
        <f t="shared" si="84"/>
        <v>96.744186046511601</v>
      </c>
      <c r="O173" s="14">
        <f t="shared" si="85"/>
        <v>92.868217054263539</v>
      </c>
      <c r="P173" s="14">
        <f t="shared" si="86"/>
        <v>103.25581395348833</v>
      </c>
      <c r="Q173" s="14">
        <f t="shared" si="87"/>
        <v>114.88372093023249</v>
      </c>
      <c r="R173" s="14">
        <f t="shared" si="88"/>
        <v>112.40310077519372</v>
      </c>
      <c r="S173" s="14">
        <f t="shared" si="89"/>
        <v>100.15503875968986</v>
      </c>
      <c r="T173" s="14">
        <f t="shared" si="90"/>
        <v>118.44961240310072</v>
      </c>
      <c r="U173" s="14">
        <f t="shared" si="91"/>
        <v>169.767441860465</v>
      </c>
      <c r="V173" s="14">
        <f t="shared" si="92"/>
        <v>164.65116279069755</v>
      </c>
      <c r="W173" s="14">
        <f t="shared" si="93"/>
        <v>150.23255813953477</v>
      </c>
      <c r="X173" s="14">
        <f t="shared" si="93"/>
        <v>157.2245520396491</v>
      </c>
      <c r="Y173" s="14" t="str">
        <f t="shared" si="93"/>
        <v/>
      </c>
    </row>
    <row r="174" spans="12:27" x14ac:dyDescent="0.25">
      <c r="M174" t="s">
        <v>255</v>
      </c>
      <c r="N174" s="14">
        <f t="shared" si="84"/>
        <v>96.589147286821685</v>
      </c>
      <c r="O174" s="14">
        <f t="shared" si="85"/>
        <v>91.937984496124002</v>
      </c>
      <c r="P174" s="14">
        <f t="shared" si="86"/>
        <v>97.829457364341053</v>
      </c>
      <c r="Q174" s="14">
        <f t="shared" si="87"/>
        <v>116.4341085271317</v>
      </c>
      <c r="R174" s="14">
        <f t="shared" si="88"/>
        <v>111.93798449612396</v>
      </c>
      <c r="S174" s="14">
        <f t="shared" si="89"/>
        <v>100.4651162790697</v>
      </c>
      <c r="T174" s="14">
        <f t="shared" si="90"/>
        <v>124.49612403100768</v>
      </c>
      <c r="U174" s="14">
        <f t="shared" si="91"/>
        <v>179.3798449612402</v>
      </c>
      <c r="V174" s="14">
        <f t="shared" si="92"/>
        <v>166.66666666666654</v>
      </c>
      <c r="W174" s="14">
        <f>IFERROR(W173*W36,"")</f>
        <v>155.34883720930222</v>
      </c>
      <c r="X174" s="14">
        <f t="shared" si="93"/>
        <v>154.91242627436014</v>
      </c>
      <c r="Y174" s="14" t="str">
        <f t="shared" si="93"/>
        <v/>
      </c>
    </row>
    <row r="175" spans="12:27" x14ac:dyDescent="0.25">
      <c r="M175" t="s">
        <v>256</v>
      </c>
      <c r="N175" s="14">
        <f t="shared" si="84"/>
        <v>96.27906976744184</v>
      </c>
      <c r="O175" s="14">
        <f t="shared" si="85"/>
        <v>96.12403100775191</v>
      </c>
      <c r="P175" s="14">
        <f t="shared" si="86"/>
        <v>106.35658914728678</v>
      </c>
      <c r="Q175" s="14">
        <f t="shared" si="87"/>
        <v>119.53488372093015</v>
      </c>
      <c r="R175" s="14">
        <f t="shared" si="88"/>
        <v>115.19379844961232</v>
      </c>
      <c r="S175" s="14">
        <f t="shared" si="89"/>
        <v>95.813953488372036</v>
      </c>
      <c r="T175" s="14">
        <f t="shared" si="90"/>
        <v>128.21705426356584</v>
      </c>
      <c r="U175" s="14">
        <f t="shared" si="91"/>
        <v>173.95348837209289</v>
      </c>
      <c r="V175" s="14">
        <f t="shared" si="92"/>
        <v>165.42635658914716</v>
      </c>
      <c r="W175" s="14">
        <f t="shared" si="93"/>
        <v>160.62015503875958</v>
      </c>
      <c r="X175" s="14">
        <f t="shared" si="93"/>
        <v>152.90858394444305</v>
      </c>
      <c r="Y175" s="14" t="str">
        <f t="shared" si="93"/>
        <v/>
      </c>
    </row>
    <row r="176" spans="12:27" x14ac:dyDescent="0.25">
      <c r="M176" t="s">
        <v>257</v>
      </c>
      <c r="N176" s="14">
        <f t="shared" si="84"/>
        <v>94.263565891472837</v>
      </c>
      <c r="O176" s="14">
        <f t="shared" si="85"/>
        <v>98.294573643410814</v>
      </c>
      <c r="P176" s="14">
        <f t="shared" si="86"/>
        <v>101.55038759689918</v>
      </c>
      <c r="Q176" s="14">
        <f t="shared" si="87"/>
        <v>112.24806201550382</v>
      </c>
      <c r="R176" s="14">
        <f t="shared" si="88"/>
        <v>112.71317829457357</v>
      </c>
      <c r="S176" s="14">
        <f t="shared" si="89"/>
        <v>103.25581395348831</v>
      </c>
      <c r="T176" s="14">
        <f t="shared" si="90"/>
        <v>128.21705426356584</v>
      </c>
      <c r="U176" s="14">
        <f t="shared" si="91"/>
        <v>155.96899224806188</v>
      </c>
      <c r="V176" s="14">
        <f t="shared" si="92"/>
        <v>159.84496124030994</v>
      </c>
      <c r="W176" s="14">
        <f t="shared" si="93"/>
        <v>159.06976744186036</v>
      </c>
      <c r="X176" s="14">
        <f t="shared" si="93"/>
        <v>153.52515081518675</v>
      </c>
      <c r="Y176" s="14" t="str">
        <f t="shared" si="93"/>
        <v/>
      </c>
    </row>
    <row r="177" spans="12:27" x14ac:dyDescent="0.25">
      <c r="L177" s="117" t="s">
        <v>280</v>
      </c>
      <c r="M177" s="112" t="s">
        <v>292</v>
      </c>
      <c r="N177" s="112">
        <v>100</v>
      </c>
      <c r="O177" s="112">
        <f t="shared" ref="O177:V177" si="94">N188*O63</f>
        <v>103.4277198211625</v>
      </c>
      <c r="P177" s="112">
        <f t="shared" si="94"/>
        <v>105.36512667660212</v>
      </c>
      <c r="Q177" s="112">
        <f t="shared" si="94"/>
        <v>108.34575260804768</v>
      </c>
      <c r="R177" s="112">
        <f t="shared" si="94"/>
        <v>109.98509687034272</v>
      </c>
      <c r="S177" s="112">
        <f t="shared" si="94"/>
        <v>113.71087928464972</v>
      </c>
      <c r="T177" s="112">
        <f t="shared" si="94"/>
        <v>116.84053651266761</v>
      </c>
      <c r="U177" s="112">
        <f t="shared" si="94"/>
        <v>121.0134128166914</v>
      </c>
      <c r="V177" s="112">
        <f t="shared" si="94"/>
        <v>130.40238450074509</v>
      </c>
      <c r="W177" s="112">
        <f>IFERROR(V188*W63,"")</f>
        <v>139.49329359165412</v>
      </c>
      <c r="X177" s="112">
        <f>IFERROR(W188*X63,"")</f>
        <v>146.49776453055122</v>
      </c>
      <c r="Y177" s="112">
        <f>IFERROR(X188*Y63,"")</f>
        <v>152.30998509687007</v>
      </c>
      <c r="Z177" s="111"/>
      <c r="AA177" s="111"/>
    </row>
    <row r="178" spans="12:27" x14ac:dyDescent="0.25">
      <c r="M178" t="s">
        <v>247</v>
      </c>
      <c r="N178" s="14">
        <f t="shared" ref="N178:N188" si="95">N177*N64</f>
        <v>100</v>
      </c>
      <c r="O178" s="14">
        <f t="shared" ref="O178:O188" si="96">O177*O64</f>
        <v>103.72578241430703</v>
      </c>
      <c r="P178" s="14">
        <f t="shared" ref="P178:P188" si="97">P177*P64</f>
        <v>106.11028315946351</v>
      </c>
      <c r="Q178" s="14">
        <f t="shared" ref="Q178:Q188" si="98">Q177*Q64</f>
        <v>108.34575260804768</v>
      </c>
      <c r="R178" s="14">
        <f t="shared" ref="R178:R188" si="99">R177*R64</f>
        <v>110.43219076005954</v>
      </c>
      <c r="S178" s="14">
        <f t="shared" ref="S178:S188" si="100">S177*S64</f>
        <v>113.56184798807745</v>
      </c>
      <c r="T178" s="14">
        <f t="shared" ref="T178:T188" si="101">T177*T64</f>
        <v>116.84053651266761</v>
      </c>
      <c r="U178" s="14">
        <f t="shared" ref="U178:U188" si="102">U177*U64</f>
        <v>121.90760059612508</v>
      </c>
      <c r="V178" s="14">
        <f t="shared" ref="V178:V188" si="103">V177*V64</f>
        <v>131.29657228017876</v>
      </c>
      <c r="W178" s="14">
        <f>IFERROR(W177*W64,"")</f>
        <v>140.38748137108783</v>
      </c>
      <c r="X178" s="14">
        <f>IFERROR(X177*X64,"")</f>
        <v>147.54098360655718</v>
      </c>
      <c r="Y178" s="14">
        <f>IFERROR(Y177*Y64,"")</f>
        <v>153.05514157973147</v>
      </c>
    </row>
    <row r="179" spans="12:27" x14ac:dyDescent="0.25">
      <c r="M179" t="s">
        <v>248</v>
      </c>
      <c r="N179" s="14">
        <f t="shared" si="95"/>
        <v>100.44709388971687</v>
      </c>
      <c r="O179" s="14">
        <f t="shared" si="96"/>
        <v>104.17287630402389</v>
      </c>
      <c r="P179" s="14">
        <f t="shared" si="97"/>
        <v>106.40834575260807</v>
      </c>
      <c r="Q179" s="14">
        <f t="shared" si="98"/>
        <v>108.7928464977645</v>
      </c>
      <c r="R179" s="14">
        <f t="shared" si="99"/>
        <v>111.32637853949323</v>
      </c>
      <c r="S179" s="14">
        <f t="shared" si="100"/>
        <v>113.85991058122201</v>
      </c>
      <c r="T179" s="14">
        <f t="shared" si="101"/>
        <v>117.43666169895673</v>
      </c>
      <c r="U179" s="14">
        <f t="shared" si="102"/>
        <v>122.35469448584192</v>
      </c>
      <c r="V179" s="14">
        <f t="shared" si="103"/>
        <v>131.89269746646789</v>
      </c>
      <c r="W179" s="14">
        <f t="shared" ref="W179:Y188" si="104">IFERROR(W178*W65,"")</f>
        <v>141.13263785394923</v>
      </c>
      <c r="X179" s="14">
        <f t="shared" si="104"/>
        <v>147.54098360655718</v>
      </c>
      <c r="Y179" s="14">
        <f t="shared" si="104"/>
        <v>152.75707898658692</v>
      </c>
    </row>
    <row r="180" spans="12:27" x14ac:dyDescent="0.25">
      <c r="M180" t="s">
        <v>249</v>
      </c>
      <c r="N180" s="14">
        <f t="shared" si="95"/>
        <v>100.59612518628914</v>
      </c>
      <c r="O180" s="14">
        <f t="shared" si="96"/>
        <v>104.32190760059616</v>
      </c>
      <c r="P180" s="14">
        <f t="shared" si="97"/>
        <v>106.25931445603578</v>
      </c>
      <c r="Q180" s="14">
        <f t="shared" si="98"/>
        <v>108.49478390461994</v>
      </c>
      <c r="R180" s="14">
        <f t="shared" si="99"/>
        <v>111.32637853949323</v>
      </c>
      <c r="S180" s="14">
        <f t="shared" si="100"/>
        <v>114.30700447093884</v>
      </c>
      <c r="T180" s="14">
        <f t="shared" si="101"/>
        <v>119.37406855439636</v>
      </c>
      <c r="U180" s="14">
        <f t="shared" si="102"/>
        <v>122.80178837555877</v>
      </c>
      <c r="V180" s="14">
        <f t="shared" si="103"/>
        <v>132.48882265275702</v>
      </c>
      <c r="W180" s="14">
        <f t="shared" si="104"/>
        <v>142.02682563338288</v>
      </c>
      <c r="X180" s="14">
        <f t="shared" si="104"/>
        <v>148.28614008941855</v>
      </c>
      <c r="Y180" s="14">
        <f t="shared" si="104"/>
        <v>153.05514157973147</v>
      </c>
    </row>
    <row r="181" spans="12:27" x14ac:dyDescent="0.25">
      <c r="M181" t="s">
        <v>250</v>
      </c>
      <c r="N181" s="14">
        <f t="shared" si="95"/>
        <v>101.04321907600598</v>
      </c>
      <c r="O181" s="14">
        <f t="shared" si="96"/>
        <v>104.32190760059616</v>
      </c>
      <c r="P181" s="14">
        <f t="shared" si="97"/>
        <v>106.55737704918035</v>
      </c>
      <c r="Q181" s="14">
        <f t="shared" si="98"/>
        <v>108.7928464977645</v>
      </c>
      <c r="R181" s="14">
        <f t="shared" si="99"/>
        <v>111.6244411326378</v>
      </c>
      <c r="S181" s="14">
        <f t="shared" si="100"/>
        <v>115.64828614008934</v>
      </c>
      <c r="T181" s="14">
        <f t="shared" si="101"/>
        <v>118.77794336810724</v>
      </c>
      <c r="U181" s="14">
        <f t="shared" si="102"/>
        <v>123.24888226527563</v>
      </c>
      <c r="V181" s="14">
        <f t="shared" si="103"/>
        <v>134.12816691505208</v>
      </c>
      <c r="W181" s="14">
        <f t="shared" si="104"/>
        <v>142.62295081967201</v>
      </c>
      <c r="X181" s="14">
        <f t="shared" si="104"/>
        <v>149.03129657227993</v>
      </c>
      <c r="Y181" s="14">
        <f t="shared" si="104"/>
        <v>153.50223546944829</v>
      </c>
    </row>
    <row r="182" spans="12:27" x14ac:dyDescent="0.25">
      <c r="M182" t="s">
        <v>251</v>
      </c>
      <c r="N182" s="14">
        <f t="shared" si="95"/>
        <v>101.34128166915056</v>
      </c>
      <c r="O182" s="14">
        <f t="shared" si="96"/>
        <v>104.32190760059616</v>
      </c>
      <c r="P182" s="14">
        <f t="shared" si="97"/>
        <v>106.8554396423249</v>
      </c>
      <c r="Q182" s="14">
        <f t="shared" si="98"/>
        <v>108.94187779433676</v>
      </c>
      <c r="R182" s="14">
        <f t="shared" si="99"/>
        <v>111.77347242921007</v>
      </c>
      <c r="S182" s="14">
        <f t="shared" si="100"/>
        <v>116.24441132637845</v>
      </c>
      <c r="T182" s="14">
        <f t="shared" si="101"/>
        <v>119.22503725782407</v>
      </c>
      <c r="U182" s="14">
        <f t="shared" si="102"/>
        <v>124.14307004470929</v>
      </c>
      <c r="V182" s="14">
        <f t="shared" si="103"/>
        <v>135.02235469448576</v>
      </c>
      <c r="W182" s="14">
        <f t="shared" si="104"/>
        <v>142.92101341281656</v>
      </c>
      <c r="X182" s="14">
        <f t="shared" si="104"/>
        <v>148.58420268256307</v>
      </c>
      <c r="Y182" s="14">
        <f t="shared" si="104"/>
        <v>153.65126676602057</v>
      </c>
    </row>
    <row r="183" spans="12:27" x14ac:dyDescent="0.25">
      <c r="M183" t="s">
        <v>252</v>
      </c>
      <c r="N183" s="14">
        <f t="shared" si="95"/>
        <v>101.63934426229513</v>
      </c>
      <c r="O183" s="14">
        <f t="shared" si="96"/>
        <v>104.61997019374073</v>
      </c>
      <c r="P183" s="14">
        <f t="shared" si="97"/>
        <v>107.00447093889716</v>
      </c>
      <c r="Q183" s="14">
        <f t="shared" si="98"/>
        <v>109.5380029806259</v>
      </c>
      <c r="R183" s="14">
        <f t="shared" si="99"/>
        <v>111.92250372578233</v>
      </c>
      <c r="S183" s="14">
        <f t="shared" si="100"/>
        <v>115.94634873323389</v>
      </c>
      <c r="T183" s="14">
        <f t="shared" si="101"/>
        <v>119.6721311475409</v>
      </c>
      <c r="U183" s="14">
        <f t="shared" si="102"/>
        <v>124.73919523099842</v>
      </c>
      <c r="V183" s="14">
        <f t="shared" si="103"/>
        <v>135.76751117734713</v>
      </c>
      <c r="W183" s="14">
        <f t="shared" si="104"/>
        <v>142.92101341281656</v>
      </c>
      <c r="X183" s="14">
        <f t="shared" si="104"/>
        <v>149.18032786885217</v>
      </c>
      <c r="Y183" s="14">
        <f t="shared" si="104"/>
        <v>155.14157973174338</v>
      </c>
    </row>
    <row r="184" spans="12:27" x14ac:dyDescent="0.25">
      <c r="M184" t="s">
        <v>253</v>
      </c>
      <c r="N184" s="14">
        <f t="shared" si="95"/>
        <v>102.08643815201197</v>
      </c>
      <c r="O184" s="14">
        <f t="shared" si="96"/>
        <v>104.61997019374073</v>
      </c>
      <c r="P184" s="14">
        <f t="shared" si="97"/>
        <v>107.15350223546946</v>
      </c>
      <c r="Q184" s="14">
        <f t="shared" si="98"/>
        <v>109.5380029806259</v>
      </c>
      <c r="R184" s="14">
        <f t="shared" si="99"/>
        <v>111.92250372578233</v>
      </c>
      <c r="S184" s="14">
        <f t="shared" si="100"/>
        <v>115.79731743666161</v>
      </c>
      <c r="T184" s="14">
        <f t="shared" si="101"/>
        <v>119.37406855439633</v>
      </c>
      <c r="U184" s="14">
        <f t="shared" si="102"/>
        <v>125.037257824143</v>
      </c>
      <c r="V184" s="14">
        <f t="shared" si="103"/>
        <v>136.21460506706399</v>
      </c>
      <c r="W184" s="14">
        <f t="shared" si="104"/>
        <v>143.21907600596109</v>
      </c>
      <c r="X184" s="14">
        <f t="shared" si="104"/>
        <v>149.47839046199672</v>
      </c>
      <c r="Y184" s="14" t="str">
        <f t="shared" si="104"/>
        <v/>
      </c>
    </row>
    <row r="185" spans="12:27" x14ac:dyDescent="0.25">
      <c r="M185" t="s">
        <v>254</v>
      </c>
      <c r="N185" s="14">
        <f t="shared" si="95"/>
        <v>101.93740685543969</v>
      </c>
      <c r="O185" s="14">
        <f t="shared" si="96"/>
        <v>105.6631892697467</v>
      </c>
      <c r="P185" s="14">
        <f t="shared" si="97"/>
        <v>107.451564828614</v>
      </c>
      <c r="Q185" s="14">
        <f t="shared" si="98"/>
        <v>109.68703427719817</v>
      </c>
      <c r="R185" s="14">
        <f t="shared" si="99"/>
        <v>112.66766020864374</v>
      </c>
      <c r="S185" s="14">
        <f t="shared" si="100"/>
        <v>116.24441132637845</v>
      </c>
      <c r="T185" s="14">
        <f t="shared" si="101"/>
        <v>119.52309985096861</v>
      </c>
      <c r="U185" s="14">
        <f t="shared" si="102"/>
        <v>125.93144560357668</v>
      </c>
      <c r="V185" s="14">
        <f t="shared" si="103"/>
        <v>137.10879284649766</v>
      </c>
      <c r="W185" s="14">
        <f t="shared" si="104"/>
        <v>144.26229508196704</v>
      </c>
      <c r="X185" s="14">
        <f t="shared" si="104"/>
        <v>149.62742175856903</v>
      </c>
      <c r="Y185" s="14" t="str">
        <f t="shared" si="104"/>
        <v/>
      </c>
    </row>
    <row r="186" spans="12:27" x14ac:dyDescent="0.25">
      <c r="M186" t="s">
        <v>255</v>
      </c>
      <c r="N186" s="14">
        <f t="shared" si="95"/>
        <v>102.5335320417288</v>
      </c>
      <c r="O186" s="14">
        <f t="shared" si="96"/>
        <v>106.2593144560358</v>
      </c>
      <c r="P186" s="14">
        <f t="shared" si="97"/>
        <v>107.15350223546945</v>
      </c>
      <c r="Q186" s="14">
        <f t="shared" si="98"/>
        <v>109.23994038748133</v>
      </c>
      <c r="R186" s="14">
        <f t="shared" si="99"/>
        <v>113.11475409836061</v>
      </c>
      <c r="S186" s="14">
        <f t="shared" si="100"/>
        <v>116.09538002980619</v>
      </c>
      <c r="T186" s="14">
        <f t="shared" si="101"/>
        <v>119.37406855439632</v>
      </c>
      <c r="U186" s="14">
        <f t="shared" si="102"/>
        <v>127.12369597615491</v>
      </c>
      <c r="V186" s="14">
        <f t="shared" si="103"/>
        <v>138.15201192250362</v>
      </c>
      <c r="W186" s="14">
        <f t="shared" si="104"/>
        <v>144.70938897168386</v>
      </c>
      <c r="X186" s="14">
        <f t="shared" si="104"/>
        <v>150.67064083457498</v>
      </c>
      <c r="Y186" s="14" t="str">
        <f t="shared" si="104"/>
        <v/>
      </c>
    </row>
    <row r="187" spans="12:27" x14ac:dyDescent="0.25">
      <c r="M187" t="s">
        <v>256</v>
      </c>
      <c r="N187" s="14">
        <f t="shared" si="95"/>
        <v>102.83159463487337</v>
      </c>
      <c r="O187" s="14">
        <f t="shared" si="96"/>
        <v>105.36512667660212</v>
      </c>
      <c r="P187" s="14">
        <f t="shared" si="97"/>
        <v>107.30253353204172</v>
      </c>
      <c r="Q187" s="14">
        <f t="shared" si="98"/>
        <v>108.94187779433676</v>
      </c>
      <c r="R187" s="14">
        <f t="shared" si="99"/>
        <v>113.26378539493287</v>
      </c>
      <c r="S187" s="14">
        <f t="shared" si="100"/>
        <v>116.39344262295074</v>
      </c>
      <c r="T187" s="14">
        <f t="shared" si="101"/>
        <v>120.26825633383</v>
      </c>
      <c r="U187" s="14">
        <f t="shared" si="102"/>
        <v>128.46497764530545</v>
      </c>
      <c r="V187" s="14">
        <f t="shared" si="103"/>
        <v>138.00298062593131</v>
      </c>
      <c r="W187" s="14">
        <f t="shared" si="104"/>
        <v>145.00745156482841</v>
      </c>
      <c r="X187" s="14">
        <f t="shared" si="104"/>
        <v>150.81967213114726</v>
      </c>
      <c r="Y187" s="14" t="str">
        <f t="shared" si="104"/>
        <v/>
      </c>
    </row>
    <row r="188" spans="12:27" x14ac:dyDescent="0.25">
      <c r="M188" t="s">
        <v>257</v>
      </c>
      <c r="N188" s="14">
        <f t="shared" si="95"/>
        <v>102.83159463487337</v>
      </c>
      <c r="O188" s="14">
        <f t="shared" si="96"/>
        <v>105.66318926974668</v>
      </c>
      <c r="P188" s="14">
        <f t="shared" si="97"/>
        <v>107.30253353204172</v>
      </c>
      <c r="Q188" s="14">
        <f t="shared" si="98"/>
        <v>109.38897168405362</v>
      </c>
      <c r="R188" s="14">
        <f t="shared" si="99"/>
        <v>113.26378539493287</v>
      </c>
      <c r="S188" s="14">
        <f t="shared" si="100"/>
        <v>116.84053651266761</v>
      </c>
      <c r="T188" s="14">
        <f t="shared" si="101"/>
        <v>120.26825633383</v>
      </c>
      <c r="U188" s="14">
        <f t="shared" si="102"/>
        <v>129.21013412816686</v>
      </c>
      <c r="V188" s="14">
        <f t="shared" si="103"/>
        <v>138.00298062593131</v>
      </c>
      <c r="W188" s="14">
        <f t="shared" si="104"/>
        <v>145.15648286140069</v>
      </c>
      <c r="X188" s="14">
        <f t="shared" si="104"/>
        <v>150.96870342771953</v>
      </c>
      <c r="Y188" s="14" t="str">
        <f t="shared" si="104"/>
        <v/>
      </c>
    </row>
    <row r="189" spans="12:27" x14ac:dyDescent="0.25">
      <c r="L189" s="117" t="s">
        <v>281</v>
      </c>
      <c r="M189" s="112" t="s">
        <v>292</v>
      </c>
      <c r="N189" s="112">
        <v>100</v>
      </c>
      <c r="O189" s="112">
        <f t="shared" ref="O189:V189" si="105">N200*O75</f>
        <v>100.63291139240506</v>
      </c>
      <c r="P189" s="112">
        <f t="shared" si="105"/>
        <v>100.79113924050633</v>
      </c>
      <c r="Q189" s="112">
        <f t="shared" si="105"/>
        <v>103.63924050632913</v>
      </c>
      <c r="R189" s="112">
        <f t="shared" si="105"/>
        <v>105.22151898734175</v>
      </c>
      <c r="S189" s="112">
        <f t="shared" si="105"/>
        <v>108.54430379746832</v>
      </c>
      <c r="T189" s="112">
        <f t="shared" si="105"/>
        <v>114.39873417721515</v>
      </c>
      <c r="U189" s="112">
        <f t="shared" si="105"/>
        <v>121.20253164556958</v>
      </c>
      <c r="V189" s="112">
        <f t="shared" si="105"/>
        <v>126.7405063291139</v>
      </c>
      <c r="W189" s="112">
        <f>IFERROR(V200*W75,"")</f>
        <v>133.70253164556962</v>
      </c>
      <c r="X189" s="112">
        <f>IFERROR(W200*X75,"")</f>
        <v>149.84177215189874</v>
      </c>
      <c r="Y189" s="112">
        <f>IFERROR(X200*Y75,"")</f>
        <v>174.68354430379748</v>
      </c>
      <c r="Z189" s="111"/>
      <c r="AA189" s="111"/>
    </row>
    <row r="190" spans="12:27" x14ac:dyDescent="0.25">
      <c r="M190" t="s">
        <v>247</v>
      </c>
      <c r="N190" s="14">
        <f t="shared" ref="N190:N200" si="106">N189*N76</f>
        <v>100</v>
      </c>
      <c r="O190" s="14">
        <f t="shared" ref="O190:O200" si="107">O189*O76</f>
        <v>100.63291139240506</v>
      </c>
      <c r="P190" s="14">
        <f t="shared" ref="P190:P200" si="108">P189*P76</f>
        <v>100.79113924050633</v>
      </c>
      <c r="Q190" s="14">
        <f t="shared" ref="Q190:Q200" si="109">Q189*Q76</f>
        <v>103.63924050632913</v>
      </c>
      <c r="R190" s="14">
        <f t="shared" ref="R190:R200" si="110">R189*R76</f>
        <v>105.22151898734175</v>
      </c>
      <c r="S190" s="14">
        <f t="shared" ref="S190:S200" si="111">S189*S76</f>
        <v>108.54430379746832</v>
      </c>
      <c r="T190" s="14">
        <f t="shared" ref="T190:T200" si="112">T189*T76</f>
        <v>114.39873417721515</v>
      </c>
      <c r="U190" s="14">
        <f t="shared" ref="U190:U200" si="113">U189*U76</f>
        <v>121.20253164556958</v>
      </c>
      <c r="V190" s="14">
        <f t="shared" ref="V190:V200" si="114">V189*V76</f>
        <v>126.7405063291139</v>
      </c>
      <c r="W190" s="14">
        <f>IFERROR(W189*W76,"")</f>
        <v>133.70253164556962</v>
      </c>
      <c r="X190" s="14">
        <f>IFERROR(X189*X76,"")</f>
        <v>149.84177215189874</v>
      </c>
      <c r="Y190" s="14">
        <f>IFERROR(Y189*Y76,"")</f>
        <v>174.68354430379748</v>
      </c>
    </row>
    <row r="191" spans="12:27" x14ac:dyDescent="0.25">
      <c r="M191" t="s">
        <v>248</v>
      </c>
      <c r="N191" s="14">
        <f t="shared" si="106"/>
        <v>100</v>
      </c>
      <c r="O191" s="14">
        <f t="shared" si="107"/>
        <v>100.63291139240506</v>
      </c>
      <c r="P191" s="14">
        <f t="shared" si="108"/>
        <v>100.79113924050633</v>
      </c>
      <c r="Q191" s="14">
        <f t="shared" si="109"/>
        <v>103.63924050632913</v>
      </c>
      <c r="R191" s="14">
        <f t="shared" si="110"/>
        <v>105.22151898734175</v>
      </c>
      <c r="S191" s="14">
        <f t="shared" si="111"/>
        <v>108.54430379746832</v>
      </c>
      <c r="T191" s="14">
        <f t="shared" si="112"/>
        <v>114.39873417721515</v>
      </c>
      <c r="U191" s="14">
        <f t="shared" si="113"/>
        <v>121.20253164556958</v>
      </c>
      <c r="V191" s="14">
        <f t="shared" si="114"/>
        <v>126.7405063291139</v>
      </c>
      <c r="W191" s="14">
        <f t="shared" ref="W191:Y200" si="115">IFERROR(W190*W77,"")</f>
        <v>133.70253164556962</v>
      </c>
      <c r="X191" s="14">
        <f t="shared" si="115"/>
        <v>149.84177215189874</v>
      </c>
      <c r="Y191" s="14">
        <f t="shared" si="115"/>
        <v>174.68354430379748</v>
      </c>
    </row>
    <row r="192" spans="12:27" x14ac:dyDescent="0.25">
      <c r="M192" t="s">
        <v>249</v>
      </c>
      <c r="N192" s="14">
        <f>N191*N78</f>
        <v>100.31645569620254</v>
      </c>
      <c r="O192" s="14">
        <f t="shared" si="107"/>
        <v>100.47468354430379</v>
      </c>
      <c r="P192" s="14">
        <f t="shared" si="108"/>
        <v>101.42405063291137</v>
      </c>
      <c r="Q192" s="14">
        <f t="shared" si="109"/>
        <v>103.79746835443038</v>
      </c>
      <c r="R192" s="14">
        <f t="shared" si="110"/>
        <v>105.53797468354428</v>
      </c>
      <c r="S192" s="14">
        <f t="shared" si="111"/>
        <v>109.9683544303797</v>
      </c>
      <c r="T192" s="14">
        <f t="shared" si="112"/>
        <v>116.93037974683541</v>
      </c>
      <c r="U192" s="14">
        <f t="shared" si="113"/>
        <v>123.10126582278478</v>
      </c>
      <c r="V192" s="14">
        <f t="shared" si="114"/>
        <v>129.27215189873417</v>
      </c>
      <c r="W192" s="14">
        <f t="shared" si="115"/>
        <v>137.18354430379748</v>
      </c>
      <c r="X192" s="14">
        <f t="shared" si="115"/>
        <v>155.37974683544306</v>
      </c>
      <c r="Y192" s="14">
        <f t="shared" si="115"/>
        <v>181.17088607594937</v>
      </c>
    </row>
    <row r="193" spans="12:27" x14ac:dyDescent="0.25">
      <c r="M193" t="s">
        <v>250</v>
      </c>
      <c r="N193" s="14">
        <f t="shared" si="106"/>
        <v>100.31645569620254</v>
      </c>
      <c r="O193" s="14">
        <f t="shared" si="107"/>
        <v>100.47468354430379</v>
      </c>
      <c r="P193" s="14">
        <f t="shared" si="108"/>
        <v>101.42405063291137</v>
      </c>
      <c r="Q193" s="14">
        <f>Q192*Q79</f>
        <v>103.79746835443038</v>
      </c>
      <c r="R193" s="14">
        <f t="shared" si="110"/>
        <v>105.53797468354428</v>
      </c>
      <c r="S193" s="14">
        <f t="shared" si="111"/>
        <v>109.9683544303797</v>
      </c>
      <c r="T193" s="14">
        <f t="shared" si="112"/>
        <v>116.93037974683541</v>
      </c>
      <c r="U193" s="14">
        <f t="shared" si="113"/>
        <v>123.10126582278478</v>
      </c>
      <c r="V193" s="14">
        <f t="shared" si="114"/>
        <v>129.27215189873417</v>
      </c>
      <c r="W193" s="14">
        <f t="shared" si="115"/>
        <v>137.18354430379748</v>
      </c>
      <c r="X193" s="14">
        <f t="shared" si="115"/>
        <v>155.37974683544306</v>
      </c>
      <c r="Y193" s="14">
        <f t="shared" si="115"/>
        <v>181.17088607594937</v>
      </c>
    </row>
    <row r="194" spans="12:27" x14ac:dyDescent="0.25">
      <c r="M194" t="s">
        <v>251</v>
      </c>
      <c r="N194" s="14">
        <f t="shared" si="106"/>
        <v>100.31645569620254</v>
      </c>
      <c r="O194" s="14">
        <f t="shared" si="107"/>
        <v>100.47468354430379</v>
      </c>
      <c r="P194" s="14">
        <f t="shared" si="108"/>
        <v>101.42405063291137</v>
      </c>
      <c r="Q194" s="14">
        <f t="shared" si="109"/>
        <v>103.79746835443038</v>
      </c>
      <c r="R194" s="14">
        <f t="shared" si="110"/>
        <v>105.53797468354428</v>
      </c>
      <c r="S194" s="14">
        <f t="shared" si="111"/>
        <v>109.9683544303797</v>
      </c>
      <c r="T194" s="14">
        <f t="shared" si="112"/>
        <v>116.93037974683541</v>
      </c>
      <c r="U194" s="14">
        <f t="shared" si="113"/>
        <v>123.10126582278478</v>
      </c>
      <c r="V194" s="14">
        <f t="shared" si="114"/>
        <v>129.27215189873417</v>
      </c>
      <c r="W194" s="14">
        <f t="shared" si="115"/>
        <v>137.18354430379748</v>
      </c>
      <c r="X194" s="14">
        <f t="shared" si="115"/>
        <v>155.37974683544306</v>
      </c>
      <c r="Y194" s="14">
        <f t="shared" si="115"/>
        <v>181.17088607594937</v>
      </c>
    </row>
    <row r="195" spans="12:27" x14ac:dyDescent="0.25">
      <c r="M195" t="s">
        <v>252</v>
      </c>
      <c r="N195" s="14">
        <f t="shared" si="106"/>
        <v>100.31645569620254</v>
      </c>
      <c r="O195" s="14">
        <f t="shared" si="107"/>
        <v>100.63291139240506</v>
      </c>
      <c r="P195" s="14">
        <f t="shared" si="108"/>
        <v>102.21518987341771</v>
      </c>
      <c r="Q195" s="14">
        <f>Q194*Q81</f>
        <v>103.95569620253166</v>
      </c>
      <c r="R195" s="14">
        <f t="shared" si="110"/>
        <v>106.48734177215186</v>
      </c>
      <c r="S195" s="14">
        <f t="shared" si="111"/>
        <v>111.23417721518982</v>
      </c>
      <c r="T195" s="14">
        <f t="shared" si="112"/>
        <v>118.3544303797468</v>
      </c>
      <c r="U195" s="14">
        <f t="shared" si="113"/>
        <v>124.68354430379745</v>
      </c>
      <c r="V195" s="14">
        <f t="shared" si="114"/>
        <v>131.01265822784808</v>
      </c>
      <c r="W195" s="14">
        <f t="shared" si="115"/>
        <v>140.98101265822785</v>
      </c>
      <c r="X195" s="14">
        <f t="shared" si="115"/>
        <v>161.2341772151899</v>
      </c>
      <c r="Y195" s="14">
        <f t="shared" si="115"/>
        <v>186.07594936708858</v>
      </c>
    </row>
    <row r="196" spans="12:27" x14ac:dyDescent="0.25">
      <c r="M196" t="s">
        <v>253</v>
      </c>
      <c r="N196" s="14">
        <f t="shared" si="106"/>
        <v>100.31645569620254</v>
      </c>
      <c r="O196" s="14">
        <f t="shared" si="107"/>
        <v>100.63291139240506</v>
      </c>
      <c r="P196" s="14">
        <f t="shared" si="108"/>
        <v>102.21518987341771</v>
      </c>
      <c r="Q196" s="14">
        <f t="shared" si="109"/>
        <v>103.95569620253166</v>
      </c>
      <c r="R196" s="14">
        <f t="shared" si="110"/>
        <v>106.48734177215186</v>
      </c>
      <c r="S196" s="14">
        <f t="shared" si="111"/>
        <v>111.23417721518982</v>
      </c>
      <c r="T196" s="14">
        <f t="shared" si="112"/>
        <v>118.3544303797468</v>
      </c>
      <c r="U196" s="14">
        <f t="shared" si="113"/>
        <v>124.68354430379745</v>
      </c>
      <c r="V196" s="14">
        <f t="shared" si="114"/>
        <v>131.01265822784808</v>
      </c>
      <c r="W196" s="14">
        <f t="shared" si="115"/>
        <v>140.98101265822785</v>
      </c>
      <c r="X196" s="14">
        <f t="shared" si="115"/>
        <v>161.2341772151899</v>
      </c>
      <c r="Y196" s="14" t="str">
        <f t="shared" si="115"/>
        <v/>
      </c>
    </row>
    <row r="197" spans="12:27" x14ac:dyDescent="0.25">
      <c r="M197" t="s">
        <v>254</v>
      </c>
      <c r="N197" s="14">
        <f t="shared" si="106"/>
        <v>100.31645569620254</v>
      </c>
      <c r="O197" s="14">
        <f t="shared" si="107"/>
        <v>100.63291139240506</v>
      </c>
      <c r="P197" s="14">
        <f t="shared" si="108"/>
        <v>102.21518987341771</v>
      </c>
      <c r="Q197" s="14">
        <f t="shared" si="109"/>
        <v>103.95569620253166</v>
      </c>
      <c r="R197" s="14">
        <f t="shared" si="110"/>
        <v>106.48734177215186</v>
      </c>
      <c r="S197" s="14">
        <f t="shared" si="111"/>
        <v>111.23417721518982</v>
      </c>
      <c r="T197" s="14">
        <f t="shared" si="112"/>
        <v>118.3544303797468</v>
      </c>
      <c r="U197" s="14">
        <f t="shared" si="113"/>
        <v>124.68354430379745</v>
      </c>
      <c r="V197" s="14">
        <f t="shared" si="114"/>
        <v>131.01265822784808</v>
      </c>
      <c r="W197" s="14">
        <f t="shared" si="115"/>
        <v>140.98101265822785</v>
      </c>
      <c r="X197" s="14">
        <f t="shared" si="115"/>
        <v>161.2341772151899</v>
      </c>
      <c r="Y197" s="14" t="str">
        <f t="shared" si="115"/>
        <v/>
      </c>
    </row>
    <row r="198" spans="12:27" x14ac:dyDescent="0.25">
      <c r="M198" t="s">
        <v>255</v>
      </c>
      <c r="N198" s="14">
        <f t="shared" si="106"/>
        <v>100.63291139240506</v>
      </c>
      <c r="O198" s="14">
        <f t="shared" si="107"/>
        <v>100.47468354430379</v>
      </c>
      <c r="P198" s="14">
        <f t="shared" si="108"/>
        <v>103.00632911392405</v>
      </c>
      <c r="Q198" s="14">
        <f t="shared" si="109"/>
        <v>104.58860759493669</v>
      </c>
      <c r="R198" s="14">
        <f t="shared" si="110"/>
        <v>107.91139240506328</v>
      </c>
      <c r="S198" s="14">
        <f t="shared" si="111"/>
        <v>113.13291139240502</v>
      </c>
      <c r="T198" s="14">
        <f t="shared" si="112"/>
        <v>120.41139240506325</v>
      </c>
      <c r="U198" s="14">
        <f t="shared" si="113"/>
        <v>125.79113924050631</v>
      </c>
      <c r="V198" s="14">
        <f>V197*V84</f>
        <v>132.59493670886076</v>
      </c>
      <c r="W198" s="14">
        <f t="shared" si="115"/>
        <v>145.41139240506331</v>
      </c>
      <c r="X198" s="14">
        <f t="shared" si="115"/>
        <v>166.61392405063293</v>
      </c>
      <c r="Y198" s="14" t="str">
        <f t="shared" si="115"/>
        <v/>
      </c>
    </row>
    <row r="199" spans="12:27" x14ac:dyDescent="0.25">
      <c r="M199" t="s">
        <v>256</v>
      </c>
      <c r="N199" s="14">
        <f t="shared" si="106"/>
        <v>100.63291139240506</v>
      </c>
      <c r="O199" s="14">
        <f t="shared" si="107"/>
        <v>100.47468354430379</v>
      </c>
      <c r="P199" s="14">
        <f t="shared" si="108"/>
        <v>103.00632911392405</v>
      </c>
      <c r="Q199" s="14">
        <f t="shared" si="109"/>
        <v>104.58860759493669</v>
      </c>
      <c r="R199" s="14">
        <f t="shared" si="110"/>
        <v>107.91139240506328</v>
      </c>
      <c r="S199" s="14">
        <f t="shared" si="111"/>
        <v>113.13291139240502</v>
      </c>
      <c r="T199" s="14">
        <f t="shared" si="112"/>
        <v>120.41139240506325</v>
      </c>
      <c r="U199" s="14">
        <f t="shared" si="113"/>
        <v>125.79113924050631</v>
      </c>
      <c r="V199" s="14">
        <f t="shared" si="114"/>
        <v>132.59493670886076</v>
      </c>
      <c r="W199" s="14">
        <f t="shared" si="115"/>
        <v>145.41139240506331</v>
      </c>
      <c r="X199" s="14">
        <f t="shared" si="115"/>
        <v>166.61392405063293</v>
      </c>
      <c r="Y199" s="14" t="str">
        <f t="shared" si="115"/>
        <v/>
      </c>
    </row>
    <row r="200" spans="12:27" x14ac:dyDescent="0.25">
      <c r="M200" t="s">
        <v>257</v>
      </c>
      <c r="N200" s="14">
        <f t="shared" si="106"/>
        <v>100.63291139240506</v>
      </c>
      <c r="O200" s="14">
        <f t="shared" si="107"/>
        <v>100.47468354430379</v>
      </c>
      <c r="P200" s="14">
        <f t="shared" si="108"/>
        <v>103.00632911392405</v>
      </c>
      <c r="Q200" s="14">
        <f t="shared" si="109"/>
        <v>104.58860759493669</v>
      </c>
      <c r="R200" s="14">
        <f t="shared" si="110"/>
        <v>107.91139240506328</v>
      </c>
      <c r="S200" s="14">
        <f t="shared" si="111"/>
        <v>113.13291139240502</v>
      </c>
      <c r="T200" s="14">
        <f t="shared" si="112"/>
        <v>120.41139240506325</v>
      </c>
      <c r="U200" s="14">
        <f t="shared" si="113"/>
        <v>125.79113924050631</v>
      </c>
      <c r="V200" s="14">
        <f t="shared" si="114"/>
        <v>132.59493670886076</v>
      </c>
      <c r="W200" s="14">
        <f t="shared" si="115"/>
        <v>145.41139240506331</v>
      </c>
      <c r="X200" s="14">
        <f t="shared" si="115"/>
        <v>166.61392405063293</v>
      </c>
      <c r="Y200" s="14" t="str">
        <f t="shared" si="115"/>
        <v/>
      </c>
    </row>
    <row r="201" spans="12:27" x14ac:dyDescent="0.25">
      <c r="L201" s="117" t="s">
        <v>282</v>
      </c>
      <c r="M201" s="112" t="s">
        <v>292</v>
      </c>
      <c r="N201" s="112">
        <v>100</v>
      </c>
      <c r="O201" s="112">
        <f t="shared" ref="O201:V201" si="116">N212*O87</f>
        <v>102.93296089385476</v>
      </c>
      <c r="P201" s="112">
        <f t="shared" si="116"/>
        <v>105.72625698324026</v>
      </c>
      <c r="Q201" s="112">
        <f t="shared" si="116"/>
        <v>107.54189944134083</v>
      </c>
      <c r="R201" s="112">
        <f t="shared" si="116"/>
        <v>110.89385474860342</v>
      </c>
      <c r="S201" s="112">
        <f t="shared" si="116"/>
        <v>112.84916201117322</v>
      </c>
      <c r="T201" s="112">
        <f t="shared" si="116"/>
        <v>115.64245810055868</v>
      </c>
      <c r="U201" s="112">
        <f t="shared" si="116"/>
        <v>119.41340782122911</v>
      </c>
      <c r="V201" s="112">
        <f t="shared" si="116"/>
        <v>127.79329608938558</v>
      </c>
      <c r="W201" s="112">
        <f>IFERROR(V212*W87,"")</f>
        <v>133.9385474860336</v>
      </c>
      <c r="X201" s="112">
        <f>IFERROR(W212*X87,"")</f>
        <v>137.01117318435757</v>
      </c>
      <c r="Y201" s="112">
        <f>IFERROR(X212*Y87,"")</f>
        <v>141.89944134078218</v>
      </c>
      <c r="Z201" s="111"/>
      <c r="AA201" s="111"/>
    </row>
    <row r="202" spans="12:27" x14ac:dyDescent="0.25">
      <c r="M202" t="s">
        <v>247</v>
      </c>
      <c r="N202" s="14">
        <f t="shared" ref="N202:N212" si="117">N201*N88</f>
        <v>100.27932960893855</v>
      </c>
      <c r="O202" s="14">
        <f t="shared" ref="O202:O212" si="118">O201*O88</f>
        <v>103.49162011173185</v>
      </c>
      <c r="P202" s="14">
        <f t="shared" ref="P202:P212" si="119">P201*P88</f>
        <v>106.14525139664809</v>
      </c>
      <c r="Q202" s="14">
        <f t="shared" ref="Q202:Q212" si="120">Q201*Q88</f>
        <v>108.51955307262574</v>
      </c>
      <c r="R202" s="14">
        <f t="shared" ref="R202:R212" si="121">R201*R88</f>
        <v>111.73184357541906</v>
      </c>
      <c r="S202" s="14">
        <f t="shared" ref="S202:S212" si="122">S201*S88</f>
        <v>112.84916201117322</v>
      </c>
      <c r="T202" s="14">
        <f t="shared" ref="T202:T212" si="123">T201*T88</f>
        <v>116.48044692737433</v>
      </c>
      <c r="U202" s="14">
        <f t="shared" ref="U202:U212" si="124">U201*U88</f>
        <v>120.81005586592187</v>
      </c>
      <c r="V202" s="14">
        <f t="shared" ref="V202:V212" si="125">V201*V88</f>
        <v>128.3519553072627</v>
      </c>
      <c r="W202" s="14">
        <f>IFERROR(W201*W88,"")</f>
        <v>134.21787709497212</v>
      </c>
      <c r="X202" s="14">
        <f>IFERROR(X201*X88,"")</f>
        <v>138.96648044692742</v>
      </c>
      <c r="Y202" s="14">
        <f>IFERROR(Y201*Y88,"")</f>
        <v>142.73743016759781</v>
      </c>
    </row>
    <row r="203" spans="12:27" x14ac:dyDescent="0.25">
      <c r="M203" t="s">
        <v>248</v>
      </c>
      <c r="N203" s="14">
        <f t="shared" si="117"/>
        <v>100.55865921787709</v>
      </c>
      <c r="O203" s="14">
        <f t="shared" si="118"/>
        <v>103.91061452513968</v>
      </c>
      <c r="P203" s="14">
        <f t="shared" si="119"/>
        <v>106.56424581005592</v>
      </c>
      <c r="Q203" s="14">
        <f t="shared" si="120"/>
        <v>108.79888268156429</v>
      </c>
      <c r="R203" s="14">
        <f t="shared" si="121"/>
        <v>111.87150837988834</v>
      </c>
      <c r="S203" s="14">
        <f t="shared" si="122"/>
        <v>112.84916201117322</v>
      </c>
      <c r="T203" s="14">
        <f t="shared" si="123"/>
        <v>116.20111731843579</v>
      </c>
      <c r="U203" s="14">
        <f t="shared" si="124"/>
        <v>121.50837988826824</v>
      </c>
      <c r="V203" s="14">
        <f t="shared" si="125"/>
        <v>129.46927374301688</v>
      </c>
      <c r="W203" s="14">
        <f t="shared" ref="W203:Y212" si="126">IFERROR(W202*W89,"")</f>
        <v>134.49720670391068</v>
      </c>
      <c r="X203" s="14">
        <f t="shared" si="126"/>
        <v>137.98882681564248</v>
      </c>
      <c r="Y203" s="14">
        <f t="shared" si="126"/>
        <v>143.01675977653636</v>
      </c>
    </row>
    <row r="204" spans="12:27" x14ac:dyDescent="0.25">
      <c r="M204" t="s">
        <v>249</v>
      </c>
      <c r="N204" s="14">
        <f t="shared" si="117"/>
        <v>100.97765363128491</v>
      </c>
      <c r="O204" s="14">
        <f t="shared" si="118"/>
        <v>104.32960893854749</v>
      </c>
      <c r="P204" s="14">
        <f t="shared" si="119"/>
        <v>106.7039106145252</v>
      </c>
      <c r="Q204" s="14">
        <f t="shared" si="120"/>
        <v>109.21787709497211</v>
      </c>
      <c r="R204" s="14">
        <f t="shared" si="121"/>
        <v>112.43016759776543</v>
      </c>
      <c r="S204" s="14">
        <f t="shared" si="122"/>
        <v>113.26815642458104</v>
      </c>
      <c r="T204" s="14">
        <f t="shared" si="123"/>
        <v>116.62011173184361</v>
      </c>
      <c r="U204" s="14">
        <f t="shared" si="124"/>
        <v>122.90502793296099</v>
      </c>
      <c r="V204" s="14">
        <f t="shared" si="125"/>
        <v>130.72625698324035</v>
      </c>
      <c r="W204" s="14">
        <f t="shared" si="126"/>
        <v>135.47486033519559</v>
      </c>
      <c r="X204" s="14">
        <f t="shared" si="126"/>
        <v>138.82681564245812</v>
      </c>
      <c r="Y204" s="14">
        <f t="shared" si="126"/>
        <v>143.57541899441347</v>
      </c>
    </row>
    <row r="205" spans="12:27" x14ac:dyDescent="0.25">
      <c r="M205" t="s">
        <v>250</v>
      </c>
      <c r="N205" s="14">
        <f t="shared" si="117"/>
        <v>101.25698324022346</v>
      </c>
      <c r="O205" s="14">
        <f t="shared" si="118"/>
        <v>104.60893854748605</v>
      </c>
      <c r="P205" s="14">
        <f t="shared" si="119"/>
        <v>106.98324022346374</v>
      </c>
      <c r="Q205" s="14">
        <f t="shared" si="120"/>
        <v>109.21787709497211</v>
      </c>
      <c r="R205" s="14">
        <f t="shared" si="121"/>
        <v>112.15083798882688</v>
      </c>
      <c r="S205" s="14">
        <f t="shared" si="122"/>
        <v>113.40782122905031</v>
      </c>
      <c r="T205" s="14">
        <f t="shared" si="123"/>
        <v>116.48044692737435</v>
      </c>
      <c r="U205" s="14">
        <f t="shared" si="124"/>
        <v>123.32402234636881</v>
      </c>
      <c r="V205" s="14">
        <f t="shared" si="125"/>
        <v>131.4245810055867</v>
      </c>
      <c r="W205" s="14">
        <f t="shared" si="126"/>
        <v>135.33519553072631</v>
      </c>
      <c r="X205" s="14">
        <f t="shared" si="126"/>
        <v>139.5251396648045</v>
      </c>
      <c r="Y205" s="14">
        <f t="shared" si="126"/>
        <v>143.85474860335202</v>
      </c>
    </row>
    <row r="206" spans="12:27" x14ac:dyDescent="0.25">
      <c r="M206" t="s">
        <v>251</v>
      </c>
      <c r="N206" s="14">
        <f t="shared" si="117"/>
        <v>101.53631284916202</v>
      </c>
      <c r="O206" s="14">
        <f t="shared" si="118"/>
        <v>105.30726256983243</v>
      </c>
      <c r="P206" s="14">
        <f t="shared" si="119"/>
        <v>107.40223463687158</v>
      </c>
      <c r="Q206" s="14">
        <f t="shared" si="120"/>
        <v>110.05586592178776</v>
      </c>
      <c r="R206" s="14">
        <f t="shared" si="121"/>
        <v>112.15083798882688</v>
      </c>
      <c r="S206" s="14">
        <f t="shared" si="122"/>
        <v>113.68715083798887</v>
      </c>
      <c r="T206" s="14">
        <f t="shared" si="123"/>
        <v>116.89944134078216</v>
      </c>
      <c r="U206" s="14">
        <f t="shared" si="124"/>
        <v>124.30167597765373</v>
      </c>
      <c r="V206" s="14">
        <f t="shared" si="125"/>
        <v>132.26256983240236</v>
      </c>
      <c r="W206" s="14">
        <f t="shared" si="126"/>
        <v>135.75418994413414</v>
      </c>
      <c r="X206" s="14">
        <f t="shared" si="126"/>
        <v>139.80446927374305</v>
      </c>
      <c r="Y206" s="14">
        <f t="shared" si="126"/>
        <v>143.57541899441347</v>
      </c>
    </row>
    <row r="207" spans="12:27" x14ac:dyDescent="0.25">
      <c r="M207" t="s">
        <v>252</v>
      </c>
      <c r="N207" s="14">
        <f t="shared" si="117"/>
        <v>101.53631284916202</v>
      </c>
      <c r="O207" s="14">
        <f t="shared" si="118"/>
        <v>106.0055865921788</v>
      </c>
      <c r="P207" s="14">
        <f t="shared" si="119"/>
        <v>107.68156424581012</v>
      </c>
      <c r="Q207" s="14">
        <f t="shared" si="120"/>
        <v>110.89385474860342</v>
      </c>
      <c r="R207" s="14">
        <f t="shared" si="121"/>
        <v>112.98882681564253</v>
      </c>
      <c r="S207" s="14">
        <f t="shared" si="122"/>
        <v>114.52513966480451</v>
      </c>
      <c r="T207" s="14">
        <f t="shared" si="123"/>
        <v>118.01675977653635</v>
      </c>
      <c r="U207" s="14">
        <f t="shared" si="124"/>
        <v>125.97765363128504</v>
      </c>
      <c r="V207" s="14">
        <f t="shared" si="125"/>
        <v>132.68156424581016</v>
      </c>
      <c r="W207" s="14">
        <f t="shared" si="126"/>
        <v>136.4525139664805</v>
      </c>
      <c r="X207" s="14">
        <f t="shared" si="126"/>
        <v>140.78212290502799</v>
      </c>
      <c r="Y207" s="14">
        <f t="shared" si="126"/>
        <v>144.97206703910621</v>
      </c>
    </row>
    <row r="208" spans="12:27" x14ac:dyDescent="0.25">
      <c r="M208" t="s">
        <v>253</v>
      </c>
      <c r="N208" s="14">
        <f t="shared" si="117"/>
        <v>101.25698324022346</v>
      </c>
      <c r="O208" s="14">
        <f t="shared" si="118"/>
        <v>105.30726256983243</v>
      </c>
      <c r="P208" s="14">
        <f t="shared" si="119"/>
        <v>106.84357541899448</v>
      </c>
      <c r="Q208" s="14">
        <f t="shared" si="120"/>
        <v>110.47486033519559</v>
      </c>
      <c r="R208" s="14">
        <f t="shared" si="121"/>
        <v>112.15083798882688</v>
      </c>
      <c r="S208" s="14">
        <f t="shared" si="122"/>
        <v>114.1061452513967</v>
      </c>
      <c r="T208" s="14">
        <f t="shared" si="123"/>
        <v>117.87709497206708</v>
      </c>
      <c r="U208" s="14">
        <f t="shared" si="124"/>
        <v>125.55865921787722</v>
      </c>
      <c r="V208" s="14">
        <f t="shared" si="125"/>
        <v>131.70391061452526</v>
      </c>
      <c r="W208" s="14">
        <f t="shared" si="126"/>
        <v>135.19553072625703</v>
      </c>
      <c r="X208" s="14">
        <f t="shared" si="126"/>
        <v>139.94413407821236</v>
      </c>
      <c r="Y208" s="14" t="str">
        <f t="shared" si="126"/>
        <v/>
      </c>
    </row>
    <row r="209" spans="12:27" x14ac:dyDescent="0.25">
      <c r="M209" t="s">
        <v>254</v>
      </c>
      <c r="N209" s="14">
        <f t="shared" si="117"/>
        <v>101.95530726256983</v>
      </c>
      <c r="O209" s="14">
        <f t="shared" si="118"/>
        <v>105.72625698324025</v>
      </c>
      <c r="P209" s="14">
        <f t="shared" si="119"/>
        <v>107.40223463687157</v>
      </c>
      <c r="Q209" s="14">
        <f t="shared" si="120"/>
        <v>111.03351955307268</v>
      </c>
      <c r="R209" s="14">
        <f t="shared" si="121"/>
        <v>112.70949720670397</v>
      </c>
      <c r="S209" s="14">
        <f t="shared" si="122"/>
        <v>114.52513966480451</v>
      </c>
      <c r="T209" s="14">
        <f t="shared" si="123"/>
        <v>119.27374301675982</v>
      </c>
      <c r="U209" s="14">
        <f t="shared" si="124"/>
        <v>127.37430167597776</v>
      </c>
      <c r="V209" s="14">
        <f t="shared" si="125"/>
        <v>131.70391061452526</v>
      </c>
      <c r="W209" s="14">
        <f t="shared" si="126"/>
        <v>135.61452513966483</v>
      </c>
      <c r="X209" s="14">
        <f t="shared" si="126"/>
        <v>140.50279329608944</v>
      </c>
      <c r="Y209" s="14" t="str">
        <f t="shared" si="126"/>
        <v/>
      </c>
    </row>
    <row r="210" spans="12:27" x14ac:dyDescent="0.25">
      <c r="M210" t="s">
        <v>255</v>
      </c>
      <c r="N210" s="14">
        <f t="shared" si="117"/>
        <v>102.37430167597765</v>
      </c>
      <c r="O210" s="14">
        <f t="shared" si="118"/>
        <v>106.14525139664808</v>
      </c>
      <c r="P210" s="14">
        <f t="shared" si="119"/>
        <v>107.40223463687157</v>
      </c>
      <c r="Q210" s="14">
        <f t="shared" si="120"/>
        <v>110.89385474860342</v>
      </c>
      <c r="R210" s="14">
        <f t="shared" si="121"/>
        <v>112.84916201117322</v>
      </c>
      <c r="S210" s="14">
        <f t="shared" si="122"/>
        <v>114.80446927374307</v>
      </c>
      <c r="T210" s="14">
        <f t="shared" si="123"/>
        <v>118.85474860335199</v>
      </c>
      <c r="U210" s="14">
        <f t="shared" si="124"/>
        <v>127.79329608938556</v>
      </c>
      <c r="V210" s="14">
        <f t="shared" si="125"/>
        <v>132.96089385474872</v>
      </c>
      <c r="W210" s="14">
        <f t="shared" si="126"/>
        <v>136.4525139664805</v>
      </c>
      <c r="X210" s="14">
        <f t="shared" si="126"/>
        <v>140.64245810055874</v>
      </c>
      <c r="Y210" s="14" t="str">
        <f t="shared" si="126"/>
        <v/>
      </c>
    </row>
    <row r="211" spans="12:27" x14ac:dyDescent="0.25">
      <c r="M211" t="s">
        <v>256</v>
      </c>
      <c r="N211" s="14">
        <f t="shared" si="117"/>
        <v>102.79329608938546</v>
      </c>
      <c r="O211" s="14">
        <f t="shared" si="118"/>
        <v>106.42458100558663</v>
      </c>
      <c r="P211" s="14">
        <f t="shared" si="119"/>
        <v>107.54189944134083</v>
      </c>
      <c r="Q211" s="14">
        <f t="shared" si="120"/>
        <v>111.31284916201123</v>
      </c>
      <c r="R211" s="14">
        <f t="shared" si="121"/>
        <v>113.12849162011177</v>
      </c>
      <c r="S211" s="14">
        <f t="shared" si="122"/>
        <v>113.96648044692741</v>
      </c>
      <c r="T211" s="14">
        <f t="shared" si="123"/>
        <v>119.83240223463692</v>
      </c>
      <c r="U211" s="14">
        <f t="shared" si="124"/>
        <v>127.6536312849163</v>
      </c>
      <c r="V211" s="14">
        <f t="shared" si="125"/>
        <v>133.65921787709507</v>
      </c>
      <c r="W211" s="14">
        <f t="shared" si="126"/>
        <v>136.8715083798883</v>
      </c>
      <c r="X211" s="14">
        <f t="shared" si="126"/>
        <v>140.92178770949729</v>
      </c>
      <c r="Y211" s="14" t="str">
        <f t="shared" si="126"/>
        <v/>
      </c>
    </row>
    <row r="212" spans="12:27" x14ac:dyDescent="0.25">
      <c r="M212" t="s">
        <v>257</v>
      </c>
      <c r="N212" s="14">
        <f t="shared" si="117"/>
        <v>102.37430167597765</v>
      </c>
      <c r="O212" s="14">
        <f t="shared" si="118"/>
        <v>105.86592178770954</v>
      </c>
      <c r="P212" s="14">
        <f t="shared" si="119"/>
        <v>107.68156424581009</v>
      </c>
      <c r="Q212" s="14">
        <f t="shared" si="120"/>
        <v>111.31284916201123</v>
      </c>
      <c r="R212" s="14">
        <f t="shared" si="121"/>
        <v>112.84916201117322</v>
      </c>
      <c r="S212" s="14">
        <f t="shared" si="122"/>
        <v>114.5251396648045</v>
      </c>
      <c r="T212" s="14">
        <f t="shared" si="123"/>
        <v>120.5307262569833</v>
      </c>
      <c r="U212" s="14">
        <f t="shared" si="124"/>
        <v>127.6536312849163</v>
      </c>
      <c r="V212" s="14">
        <f t="shared" si="125"/>
        <v>133.65921787709507</v>
      </c>
      <c r="W212" s="14">
        <f t="shared" si="126"/>
        <v>136.73184357541905</v>
      </c>
      <c r="X212" s="14">
        <f t="shared" si="126"/>
        <v>141.06145251396654</v>
      </c>
      <c r="Y212" s="14" t="str">
        <f t="shared" si="126"/>
        <v/>
      </c>
    </row>
    <row r="213" spans="12:27" x14ac:dyDescent="0.25">
      <c r="L213" s="117" t="s">
        <v>283</v>
      </c>
      <c r="M213" s="112" t="s">
        <v>292</v>
      </c>
      <c r="N213" s="112">
        <v>100</v>
      </c>
      <c r="O213" s="112">
        <f t="shared" ref="O213:V213" si="127">N224*O100</f>
        <v>101.29623165770253</v>
      </c>
      <c r="P213" s="112">
        <f t="shared" si="127"/>
        <v>104.24839126043027</v>
      </c>
      <c r="Q213" s="112">
        <f t="shared" si="127"/>
        <v>106.80579086602283</v>
      </c>
      <c r="R213" s="112">
        <f t="shared" si="127"/>
        <v>109.23392324161652</v>
      </c>
      <c r="S213" s="112">
        <f t="shared" si="127"/>
        <v>112.03293132166793</v>
      </c>
      <c r="T213" s="112">
        <f t="shared" si="127"/>
        <v>114.6486803125141</v>
      </c>
      <c r="U213" s="112">
        <f t="shared" si="127"/>
        <v>119.82479347024754</v>
      </c>
      <c r="V213" s="112">
        <f t="shared" si="127"/>
        <v>129.39193357323074</v>
      </c>
      <c r="W213" s="112">
        <f>IFERROR(V224*W100,"")</f>
        <v>134.81488353264265</v>
      </c>
      <c r="X213" s="112">
        <f>IFERROR(W224*X100,"")</f>
        <v>140.07284927773424</v>
      </c>
      <c r="Y213" s="112">
        <f>IFERROR(X224*Y100,"")</f>
        <v>145.59734619739834</v>
      </c>
      <c r="Z213" s="111"/>
      <c r="AA213" s="111"/>
    </row>
    <row r="214" spans="12:27" x14ac:dyDescent="0.25">
      <c r="M214" t="s">
        <v>247</v>
      </c>
      <c r="N214" s="14">
        <f>N213*N101</f>
        <v>99.858206060009778</v>
      </c>
      <c r="O214" s="14">
        <f t="shared" ref="O214:O224" si="128">O213*O101</f>
        <v>101.1198181042016</v>
      </c>
      <c r="P214" s="14">
        <f t="shared" ref="P214:P224" si="129">P213*P101</f>
        <v>104.54721950032506</v>
      </c>
      <c r="Q214" s="14">
        <f t="shared" ref="Q214:Q224" si="130">Q213*Q101</f>
        <v>107.13277127785402</v>
      </c>
      <c r="R214" s="14">
        <f t="shared" ref="R214:R224" si="131">R213*R101</f>
        <v>109.68280838724866</v>
      </c>
      <c r="S214" s="14">
        <f t="shared" ref="S214:S224" si="132">S213*S101</f>
        <v>111.92285547336445</v>
      </c>
      <c r="T214" s="14">
        <f t="shared" ref="T214:T224" si="133">T213*T101</f>
        <v>115.07036692866787</v>
      </c>
      <c r="U214" s="14">
        <f t="shared" ref="U214:U224" si="134">U213*U101</f>
        <v>120.9710496708707</v>
      </c>
      <c r="V214" s="14">
        <f t="shared" ref="V214:V224" si="135">V213*V101</f>
        <v>129.30786166056879</v>
      </c>
      <c r="W214" s="14">
        <f>IFERROR(W213*W101,"")</f>
        <v>135.9412114301588</v>
      </c>
      <c r="X214" s="14">
        <f>IFERROR(X213*X101,"")</f>
        <v>140.6095481206105</v>
      </c>
      <c r="Y214" s="14">
        <f>IFERROR(Y213*Y101,"")</f>
        <v>145.63055957451832</v>
      </c>
    </row>
    <row r="215" spans="12:27" x14ac:dyDescent="0.25">
      <c r="M215" t="s">
        <v>248</v>
      </c>
      <c r="N215" s="14">
        <f t="shared" ref="N215:N224" si="136">N214*N102</f>
        <v>100.16035329591858</v>
      </c>
      <c r="O215" s="14">
        <f t="shared" si="128"/>
        <v>101.98460367350926</v>
      </c>
      <c r="P215" s="14">
        <f t="shared" si="129"/>
        <v>104.6875714042588</v>
      </c>
      <c r="Q215" s="14">
        <f t="shared" si="130"/>
        <v>107.14225555568895</v>
      </c>
      <c r="R215" s="14">
        <f t="shared" si="131"/>
        <v>109.97282730109769</v>
      </c>
      <c r="S215" s="14">
        <f t="shared" si="132"/>
        <v>111.87898330271466</v>
      </c>
      <c r="T215" s="14">
        <f t="shared" si="133"/>
        <v>115.13815722957345</v>
      </c>
      <c r="U215" s="14">
        <f t="shared" si="134"/>
        <v>123.28589033211382</v>
      </c>
      <c r="V215" s="14">
        <f t="shared" si="135"/>
        <v>130.11586187661308</v>
      </c>
      <c r="W215" s="14">
        <f t="shared" ref="W215:Y224" si="137">IFERROR(W214*W102,"")</f>
        <v>135.65290546370053</v>
      </c>
      <c r="X215" s="14">
        <f t="shared" si="137"/>
        <v>140.13397253238281</v>
      </c>
      <c r="Y215" s="14">
        <f t="shared" si="137"/>
        <v>147.76917422905285</v>
      </c>
    </row>
    <row r="216" spans="12:27" x14ac:dyDescent="0.25">
      <c r="M216" t="s">
        <v>249</v>
      </c>
      <c r="N216" s="14">
        <f t="shared" si="136"/>
        <v>100.44617708403068</v>
      </c>
      <c r="O216" s="14">
        <f t="shared" si="128"/>
        <v>101.81809262031723</v>
      </c>
      <c r="P216" s="14">
        <f t="shared" si="129"/>
        <v>104.60620563234794</v>
      </c>
      <c r="Q216" s="14">
        <f t="shared" si="130"/>
        <v>107.46829254679722</v>
      </c>
      <c r="R216" s="14">
        <f t="shared" si="131"/>
        <v>110.35677387422274</v>
      </c>
      <c r="S216" s="14">
        <f t="shared" si="132"/>
        <v>112.04209942539876</v>
      </c>
      <c r="T216" s="14">
        <f t="shared" si="133"/>
        <v>116.04289851579075</v>
      </c>
      <c r="U216" s="14">
        <f t="shared" si="134"/>
        <v>123.65780171569857</v>
      </c>
      <c r="V216" s="14">
        <f t="shared" si="135"/>
        <v>130.45147133762265</v>
      </c>
      <c r="W216" s="14">
        <f t="shared" si="137"/>
        <v>136.34186246800431</v>
      </c>
      <c r="X216" s="14">
        <f t="shared" si="137"/>
        <v>139.94615577893441</v>
      </c>
      <c r="Y216" s="14">
        <f t="shared" si="137"/>
        <v>146.34693767375492</v>
      </c>
    </row>
    <row r="217" spans="12:27" x14ac:dyDescent="0.25">
      <c r="M217" t="s">
        <v>250</v>
      </c>
      <c r="N217" s="14">
        <f t="shared" si="136"/>
        <v>100.2485673517843</v>
      </c>
      <c r="O217" s="14">
        <f t="shared" si="128"/>
        <v>101.76278036777484</v>
      </c>
      <c r="P217" s="14">
        <f t="shared" si="129"/>
        <v>104.8470668431287</v>
      </c>
      <c r="Q217" s="14">
        <f t="shared" si="130"/>
        <v>108.09538679110116</v>
      </c>
      <c r="R217" s="14">
        <f t="shared" si="131"/>
        <v>110.87858586764271</v>
      </c>
      <c r="S217" s="14">
        <f t="shared" si="132"/>
        <v>112.45390115590372</v>
      </c>
      <c r="T217" s="14">
        <f t="shared" si="133"/>
        <v>116.36916458034574</v>
      </c>
      <c r="U217" s="14">
        <f t="shared" si="134"/>
        <v>124.737972625201</v>
      </c>
      <c r="V217" s="14">
        <f t="shared" si="135"/>
        <v>130.60804165013326</v>
      </c>
      <c r="W217" s="14">
        <f t="shared" si="137"/>
        <v>136.04439758014729</v>
      </c>
      <c r="X217" s="14">
        <f t="shared" si="137"/>
        <v>140.2050999028682</v>
      </c>
      <c r="Y217" s="14">
        <f t="shared" si="137"/>
        <v>146.28976507594484</v>
      </c>
    </row>
    <row r="218" spans="12:27" x14ac:dyDescent="0.25">
      <c r="M218" t="s">
        <v>251</v>
      </c>
      <c r="N218" s="14">
        <f t="shared" si="136"/>
        <v>100.73025365824833</v>
      </c>
      <c r="O218" s="14">
        <f t="shared" si="128"/>
        <v>102.42195938100416</v>
      </c>
      <c r="P218" s="14">
        <f t="shared" si="129"/>
        <v>105.21440944267457</v>
      </c>
      <c r="Q218" s="14">
        <f t="shared" si="130"/>
        <v>108.26631627765035</v>
      </c>
      <c r="R218" s="14">
        <f t="shared" si="131"/>
        <v>111.2252895122064</v>
      </c>
      <c r="S218" s="14">
        <f t="shared" si="132"/>
        <v>112.96632362296104</v>
      </c>
      <c r="T218" s="14">
        <f t="shared" si="133"/>
        <v>116.9036396099917</v>
      </c>
      <c r="U218" s="14">
        <f t="shared" si="134"/>
        <v>126.3897485454282</v>
      </c>
      <c r="V218" s="14">
        <f t="shared" si="135"/>
        <v>131.13136605289552</v>
      </c>
      <c r="W218" s="14">
        <f t="shared" si="137"/>
        <v>136.35140410563366</v>
      </c>
      <c r="X218" s="14">
        <f t="shared" si="137"/>
        <v>139.96592514917887</v>
      </c>
      <c r="Y218" s="14">
        <f t="shared" si="137"/>
        <v>145.77675988156543</v>
      </c>
    </row>
    <row r="219" spans="12:27" x14ac:dyDescent="0.25">
      <c r="M219" t="s">
        <v>252</v>
      </c>
      <c r="N219" s="14">
        <f t="shared" si="136"/>
        <v>100.8203010738346</v>
      </c>
      <c r="O219" s="14">
        <f t="shared" si="128"/>
        <v>102.62983151098692</v>
      </c>
      <c r="P219" s="14">
        <f t="shared" si="129"/>
        <v>105.20690500731978</v>
      </c>
      <c r="Q219" s="14">
        <f t="shared" si="130"/>
        <v>108.47164329382517</v>
      </c>
      <c r="R219" s="14">
        <f t="shared" si="131"/>
        <v>111.497519945728</v>
      </c>
      <c r="S219" s="14">
        <f t="shared" si="132"/>
        <v>113.56806292544827</v>
      </c>
      <c r="T219" s="14">
        <f t="shared" si="133"/>
        <v>117.65648739321621</v>
      </c>
      <c r="U219" s="14">
        <f t="shared" si="134"/>
        <v>126.95062943882185</v>
      </c>
      <c r="V219" s="14">
        <f t="shared" si="135"/>
        <v>131.36350536990201</v>
      </c>
      <c r="W219" s="14">
        <f t="shared" si="137"/>
        <v>136.22744340309893</v>
      </c>
      <c r="X219" s="14">
        <f t="shared" si="137"/>
        <v>141.44469437090132</v>
      </c>
      <c r="Y219" s="14" t="str">
        <f t="shared" si="137"/>
        <v/>
      </c>
    </row>
    <row r="220" spans="12:27" x14ac:dyDescent="0.25">
      <c r="M220" t="s">
        <v>253</v>
      </c>
      <c r="N220" s="14">
        <f t="shared" si="136"/>
        <v>100.45271375315956</v>
      </c>
      <c r="O220" s="14">
        <f t="shared" si="128"/>
        <v>102.24371871985633</v>
      </c>
      <c r="P220" s="14">
        <f t="shared" si="129"/>
        <v>105.11821718773859</v>
      </c>
      <c r="Q220" s="14">
        <f t="shared" si="130"/>
        <v>108.36029140309564</v>
      </c>
      <c r="R220" s="14">
        <f t="shared" si="131"/>
        <v>111.16721565375647</v>
      </c>
      <c r="S220" s="14">
        <f t="shared" si="132"/>
        <v>113.11799252651775</v>
      </c>
      <c r="T220" s="14">
        <f t="shared" si="133"/>
        <v>117.38221922500287</v>
      </c>
      <c r="U220" s="14">
        <f t="shared" si="134"/>
        <v>125.70414589238496</v>
      </c>
      <c r="V220" s="14">
        <f t="shared" si="135"/>
        <v>131.67840525841964</v>
      </c>
      <c r="W220" s="14">
        <f t="shared" si="137"/>
        <v>135.30797137422365</v>
      </c>
      <c r="X220" s="14">
        <f t="shared" si="137"/>
        <v>140.97189037339811</v>
      </c>
      <c r="Y220" s="14" t="str">
        <f t="shared" si="137"/>
        <v/>
      </c>
    </row>
    <row r="221" spans="12:27" x14ac:dyDescent="0.25">
      <c r="M221" t="s">
        <v>254</v>
      </c>
      <c r="N221" s="14">
        <f t="shared" si="136"/>
        <v>100.73673885823564</v>
      </c>
      <c r="O221" s="14">
        <f t="shared" si="128"/>
        <v>102.38345846002254</v>
      </c>
      <c r="P221" s="14">
        <f t="shared" si="129"/>
        <v>105.2407587125807</v>
      </c>
      <c r="Q221" s="14">
        <f t="shared" si="130"/>
        <v>108.43013861979472</v>
      </c>
      <c r="R221" s="14">
        <f t="shared" si="131"/>
        <v>111.18562339382079</v>
      </c>
      <c r="S221" s="14">
        <f t="shared" si="132"/>
        <v>112.65757275510303</v>
      </c>
      <c r="T221" s="14">
        <f t="shared" si="133"/>
        <v>117.44132951732472</v>
      </c>
      <c r="U221" s="14">
        <f t="shared" si="134"/>
        <v>126.29920254489153</v>
      </c>
      <c r="V221" s="14">
        <f t="shared" si="135"/>
        <v>131.97206334616823</v>
      </c>
      <c r="W221" s="14">
        <f t="shared" si="137"/>
        <v>134.93103391485465</v>
      </c>
      <c r="X221" s="14">
        <f t="shared" si="137"/>
        <v>140.97371215179291</v>
      </c>
      <c r="Y221" s="14" t="str">
        <f t="shared" si="137"/>
        <v/>
      </c>
    </row>
    <row r="222" spans="12:27" x14ac:dyDescent="0.25">
      <c r="M222" t="s">
        <v>255</v>
      </c>
      <c r="N222" s="14">
        <f t="shared" si="136"/>
        <v>100.94985640106795</v>
      </c>
      <c r="O222" s="14">
        <f t="shared" si="128"/>
        <v>102.63963698517477</v>
      </c>
      <c r="P222" s="14">
        <f t="shared" si="129"/>
        <v>104.97103084057713</v>
      </c>
      <c r="Q222" s="14">
        <f t="shared" si="130"/>
        <v>108.8353979215332</v>
      </c>
      <c r="R222" s="14">
        <f t="shared" si="131"/>
        <v>111.35330203491141</v>
      </c>
      <c r="S222" s="14">
        <f t="shared" si="132"/>
        <v>112.97781103867142</v>
      </c>
      <c r="T222" s="14">
        <f t="shared" si="133"/>
        <v>118.20586896611719</v>
      </c>
      <c r="U222" s="14">
        <f t="shared" si="134"/>
        <v>127.64579018482502</v>
      </c>
      <c r="V222" s="14">
        <f t="shared" si="135"/>
        <v>133.62698442429306</v>
      </c>
      <c r="W222" s="14">
        <f t="shared" si="137"/>
        <v>136.88324400802199</v>
      </c>
      <c r="X222" s="14">
        <f t="shared" si="137"/>
        <v>142.24389038007044</v>
      </c>
      <c r="Y222" s="14" t="str">
        <f t="shared" si="137"/>
        <v/>
      </c>
    </row>
    <row r="223" spans="12:27" x14ac:dyDescent="0.25">
      <c r="M223" t="s">
        <v>256</v>
      </c>
      <c r="N223" s="14">
        <f t="shared" si="136"/>
        <v>101.09147816585649</v>
      </c>
      <c r="O223" s="14">
        <f t="shared" si="128"/>
        <v>103.15065948156879</v>
      </c>
      <c r="P223" s="14">
        <f t="shared" si="129"/>
        <v>106.03667162919376</v>
      </c>
      <c r="Q223" s="14">
        <f t="shared" si="130"/>
        <v>109.38919284357632</v>
      </c>
      <c r="R223" s="14">
        <f t="shared" si="131"/>
        <v>111.7108612316765</v>
      </c>
      <c r="S223" s="14">
        <f t="shared" si="132"/>
        <v>112.65627326120568</v>
      </c>
      <c r="T223" s="14">
        <f t="shared" si="133"/>
        <v>118.97804164556285</v>
      </c>
      <c r="U223" s="14">
        <f t="shared" si="134"/>
        <v>128.05659339417957</v>
      </c>
      <c r="V223" s="14">
        <f t="shared" si="135"/>
        <v>134.66247064154217</v>
      </c>
      <c r="W223" s="14">
        <f t="shared" si="137"/>
        <v>138.51548252265206</v>
      </c>
      <c r="X223" s="14">
        <f t="shared" si="137"/>
        <v>143.17576128809731</v>
      </c>
      <c r="Y223" s="14" t="str">
        <f t="shared" si="137"/>
        <v/>
      </c>
    </row>
    <row r="224" spans="12:27" x14ac:dyDescent="0.25">
      <c r="L224" s="38"/>
      <c r="M224" s="38" t="s">
        <v>257</v>
      </c>
      <c r="N224" s="123">
        <f t="shared" si="136"/>
        <v>100.93865496419076</v>
      </c>
      <c r="O224" s="123">
        <f t="shared" si="128"/>
        <v>103.45329967283517</v>
      </c>
      <c r="P224" s="123">
        <f t="shared" si="129"/>
        <v>105.87375604158619</v>
      </c>
      <c r="Q224" s="123">
        <f t="shared" si="130"/>
        <v>109.1976198585277</v>
      </c>
      <c r="R224" s="123">
        <f t="shared" si="131"/>
        <v>111.5196500864283</v>
      </c>
      <c r="S224" s="123">
        <f t="shared" si="132"/>
        <v>113.59168266517074</v>
      </c>
      <c r="T224" s="123">
        <f t="shared" si="133"/>
        <v>119.33483232864444</v>
      </c>
      <c r="U224" s="123">
        <f t="shared" si="134"/>
        <v>127.73141935939204</v>
      </c>
      <c r="V224" s="123">
        <f t="shared" si="135"/>
        <v>135.36733676954231</v>
      </c>
      <c r="W224" s="123">
        <f t="shared" si="137"/>
        <v>139.58857751155188</v>
      </c>
      <c r="X224" s="123">
        <f t="shared" si="137"/>
        <v>144.24574168005879</v>
      </c>
      <c r="Y224" s="123" t="str">
        <f t="shared" si="137"/>
        <v/>
      </c>
      <c r="Z224" s="38"/>
      <c r="AA224" s="38"/>
    </row>
    <row r="225" spans="12:27" x14ac:dyDescent="0.25">
      <c r="N225" s="14"/>
      <c r="O225" s="14"/>
      <c r="P225" s="14"/>
      <c r="Q225" s="14"/>
      <c r="R225" s="14"/>
      <c r="S225" s="14"/>
      <c r="T225" s="14"/>
      <c r="U225" s="14"/>
      <c r="V225" s="14"/>
      <c r="W225" s="14"/>
    </row>
    <row r="226" spans="12:27" ht="60.75" thickBot="1" x14ac:dyDescent="0.3">
      <c r="L226" s="74" t="s">
        <v>284</v>
      </c>
      <c r="M226" s="74"/>
      <c r="N226" s="74">
        <v>2015</v>
      </c>
      <c r="O226" s="74">
        <v>2016</v>
      </c>
      <c r="P226" s="74">
        <v>2017</v>
      </c>
      <c r="Q226" s="74">
        <v>2018</v>
      </c>
      <c r="R226" s="74">
        <v>2019</v>
      </c>
      <c r="S226" s="74">
        <v>2020</v>
      </c>
      <c r="T226" s="74">
        <v>2021</v>
      </c>
      <c r="U226" s="74">
        <v>2022</v>
      </c>
      <c r="V226" s="74">
        <v>2023</v>
      </c>
      <c r="W226" s="74">
        <v>2024</v>
      </c>
      <c r="X226" s="74">
        <v>2025</v>
      </c>
      <c r="Y226" s="74">
        <v>2026</v>
      </c>
      <c r="Z226" s="74">
        <v>2027</v>
      </c>
      <c r="AA226" s="74">
        <v>2028</v>
      </c>
    </row>
    <row r="227" spans="12:27" x14ac:dyDescent="0.25">
      <c r="L227" s="117" t="s">
        <v>277</v>
      </c>
      <c r="M227" s="112" t="s">
        <v>292</v>
      </c>
      <c r="N227" s="112">
        <v>100</v>
      </c>
      <c r="O227" s="112">
        <f t="shared" ref="O227:V227" si="138">N238*O3</f>
        <v>101.51519679317461</v>
      </c>
      <c r="P227" s="112">
        <f t="shared" si="138"/>
        <v>103.94412831813449</v>
      </c>
      <c r="Q227" s="112">
        <f t="shared" si="138"/>
        <v>106.0370044969373</v>
      </c>
      <c r="R227" s="112">
        <f t="shared" si="138"/>
        <v>108.69869443022363</v>
      </c>
      <c r="S227" s="112">
        <f t="shared" si="138"/>
        <v>112.04763072527859</v>
      </c>
      <c r="T227" s="112">
        <f t="shared" si="138"/>
        <v>114.71044386668092</v>
      </c>
      <c r="U227" s="112">
        <f t="shared" si="138"/>
        <v>119.12564109826694</v>
      </c>
      <c r="V227" s="112">
        <f t="shared" si="138"/>
        <v>125.46804895526637</v>
      </c>
      <c r="W227" s="112">
        <f>IFERROR(V238*W3,"")</f>
        <v>133.44255359552625</v>
      </c>
      <c r="X227" s="112">
        <f>IFERROR(W238*X3,"")</f>
        <v>138.75360606589044</v>
      </c>
      <c r="Y227" s="112">
        <f>IFERROR(X238*Y3,"")</f>
        <v>143.6378282916132</v>
      </c>
    </row>
    <row r="228" spans="12:27" x14ac:dyDescent="0.25">
      <c r="M228" t="s">
        <v>247</v>
      </c>
      <c r="N228" s="14">
        <f t="shared" ref="N228:N238" si="139">N227*N4</f>
        <v>100</v>
      </c>
      <c r="O228" s="14">
        <f t="shared" ref="O228:O238" si="140">O227*O4</f>
        <v>101.78074476684883</v>
      </c>
      <c r="P228" s="14">
        <f t="shared" ref="P228:P238" si="141">P227*P4</f>
        <v>104.36203234280534</v>
      </c>
      <c r="Q228" s="14">
        <f t="shared" ref="Q228:Q238" si="142">Q227*Q4</f>
        <v>106.26455171688781</v>
      </c>
      <c r="R228" s="14">
        <f t="shared" ref="R228:R238" si="143">R227*R4</f>
        <v>108.85029651450567</v>
      </c>
      <c r="S228" s="14">
        <f t="shared" ref="S228:S238" si="144">S227*S4</f>
        <v>112.46557712676318</v>
      </c>
      <c r="T228" s="14">
        <f t="shared" ref="T228:T238" si="145">T227*T4</f>
        <v>115.05218302417848</v>
      </c>
      <c r="U228" s="14">
        <f t="shared" ref="U228:U238" si="146">U227*U4</f>
        <v>119.65813119257591</v>
      </c>
      <c r="V228" s="14">
        <f t="shared" ref="V228:V238" si="147">V227*V4</f>
        <v>125.80992374806</v>
      </c>
      <c r="W228" s="14">
        <f>IFERROR(W227*W4,"")</f>
        <v>133.21541733408705</v>
      </c>
      <c r="X228" s="14">
        <f>IFERROR(X227*X4,"")</f>
        <v>138.56405195924305</v>
      </c>
      <c r="Y228" s="14">
        <f>IFERROR(Y227*Y4,"")</f>
        <v>143.90424715701897</v>
      </c>
    </row>
    <row r="229" spans="12:27" x14ac:dyDescent="0.25">
      <c r="M229" t="s">
        <v>248</v>
      </c>
      <c r="N229" s="14">
        <f t="shared" si="139"/>
        <v>100</v>
      </c>
      <c r="O229" s="14">
        <f t="shared" si="140"/>
        <v>102.04698737274117</v>
      </c>
      <c r="P229" s="14">
        <f t="shared" si="141"/>
        <v>104.78161653716602</v>
      </c>
      <c r="Q229" s="14">
        <f t="shared" si="142"/>
        <v>106.49258723559358</v>
      </c>
      <c r="R229" s="14">
        <f t="shared" si="143"/>
        <v>109.00211003823581</v>
      </c>
      <c r="S229" s="14">
        <f t="shared" si="144"/>
        <v>112.885082500922</v>
      </c>
      <c r="T229" s="14">
        <f t="shared" si="145"/>
        <v>115.39494027251267</v>
      </c>
      <c r="U229" s="14">
        <f t="shared" si="146"/>
        <v>120.1930015108058</v>
      </c>
      <c r="V229" s="14">
        <f t="shared" si="147"/>
        <v>126.15273007979857</v>
      </c>
      <c r="W229" s="14">
        <f t="shared" ref="W229:Y238" si="148">IFERROR(W228*W5,"")</f>
        <v>132.98866768756093</v>
      </c>
      <c r="X229" s="14">
        <f t="shared" si="148"/>
        <v>138.37475680629328</v>
      </c>
      <c r="Y229" s="14">
        <f t="shared" si="148"/>
        <v>144.17116017506328</v>
      </c>
    </row>
    <row r="230" spans="12:27" x14ac:dyDescent="0.25">
      <c r="M230" t="s">
        <v>249</v>
      </c>
      <c r="N230" s="14">
        <f t="shared" si="139"/>
        <v>100.11350737797957</v>
      </c>
      <c r="O230" s="14">
        <f t="shared" si="140"/>
        <v>102.12266181647327</v>
      </c>
      <c r="P230" s="14">
        <f t="shared" si="141"/>
        <v>104.9708213340912</v>
      </c>
      <c r="Q230" s="14">
        <f t="shared" si="142"/>
        <v>106.79533801664714</v>
      </c>
      <c r="R230" s="14">
        <f t="shared" si="143"/>
        <v>109.79691709059796</v>
      </c>
      <c r="S230" s="14">
        <f t="shared" si="144"/>
        <v>113.22578194508976</v>
      </c>
      <c r="T230" s="14">
        <f t="shared" si="145"/>
        <v>116.11426568759722</v>
      </c>
      <c r="U230" s="14">
        <f t="shared" si="146"/>
        <v>120.91249332829331</v>
      </c>
      <c r="V230" s="14">
        <f t="shared" si="147"/>
        <v>126.91040413433191</v>
      </c>
      <c r="W230" s="14">
        <f t="shared" si="148"/>
        <v>133.02658860791666</v>
      </c>
      <c r="X230" s="14">
        <f t="shared" si="148"/>
        <v>138.33679391005012</v>
      </c>
      <c r="Y230" s="14">
        <f t="shared" si="148"/>
        <v>144.01920111295516</v>
      </c>
    </row>
    <row r="231" spans="12:27" x14ac:dyDescent="0.25">
      <c r="M231" t="s">
        <v>250</v>
      </c>
      <c r="N231" s="14">
        <f t="shared" si="139"/>
        <v>100.22714359520771</v>
      </c>
      <c r="O231" s="14">
        <f t="shared" si="140"/>
        <v>102.19839237770164</v>
      </c>
      <c r="P231" s="14">
        <f t="shared" si="141"/>
        <v>105.16036777925929</v>
      </c>
      <c r="Q231" s="14">
        <f t="shared" si="142"/>
        <v>107.09894949643859</v>
      </c>
      <c r="R231" s="14">
        <f t="shared" si="143"/>
        <v>110.59751961105025</v>
      </c>
      <c r="S231" s="14">
        <f t="shared" si="144"/>
        <v>113.56750965719768</v>
      </c>
      <c r="T231" s="14">
        <f t="shared" si="145"/>
        <v>116.83807508656845</v>
      </c>
      <c r="U231" s="14">
        <f t="shared" si="146"/>
        <v>121.63629212263407</v>
      </c>
      <c r="V231" s="14">
        <f t="shared" si="147"/>
        <v>127.67262878378737</v>
      </c>
      <c r="W231" s="14">
        <f t="shared" si="148"/>
        <v>133.06452034119522</v>
      </c>
      <c r="X231" s="14">
        <f t="shared" si="148"/>
        <v>138.29884142886766</v>
      </c>
      <c r="Y231" s="14">
        <f t="shared" si="148"/>
        <v>143.86740221850144</v>
      </c>
    </row>
    <row r="232" spans="12:27" x14ac:dyDescent="0.25">
      <c r="M232" t="s">
        <v>251</v>
      </c>
      <c r="N232" s="14">
        <f t="shared" si="139"/>
        <v>100.34090879792645</v>
      </c>
      <c r="O232" s="14">
        <f t="shared" si="140"/>
        <v>102.27417909804105</v>
      </c>
      <c r="P232" s="14">
        <f t="shared" si="141"/>
        <v>105.35025648958658</v>
      </c>
      <c r="Q232" s="14">
        <f t="shared" si="142"/>
        <v>107.40342412187266</v>
      </c>
      <c r="R232" s="14">
        <f t="shared" si="143"/>
        <v>111.40395985821415</v>
      </c>
      <c r="S232" s="14">
        <f t="shared" si="144"/>
        <v>113.91026874067011</v>
      </c>
      <c r="T232" s="14">
        <f t="shared" si="145"/>
        <v>117.56639642076949</v>
      </c>
      <c r="U232" s="14">
        <f t="shared" si="146"/>
        <v>122.36442367598319</v>
      </c>
      <c r="V232" s="14">
        <f t="shared" si="147"/>
        <v>128.4394313590654</v>
      </c>
      <c r="W232" s="14">
        <f t="shared" si="148"/>
        <v>133.10246289047984</v>
      </c>
      <c r="X232" s="14">
        <f t="shared" si="148"/>
        <v>138.26089935988855</v>
      </c>
      <c r="Y232" s="14">
        <f t="shared" si="148"/>
        <v>143.71576332288245</v>
      </c>
    </row>
    <row r="233" spans="12:27" x14ac:dyDescent="0.25">
      <c r="M233" t="s">
        <v>252</v>
      </c>
      <c r="N233" s="14">
        <f t="shared" si="139"/>
        <v>100.49225255176947</v>
      </c>
      <c r="O233" s="14">
        <f t="shared" si="140"/>
        <v>102.27417909804105</v>
      </c>
      <c r="P233" s="14">
        <f t="shared" si="141"/>
        <v>105.12320852301421</v>
      </c>
      <c r="Q233" s="14">
        <f t="shared" si="142"/>
        <v>107.25204508857898</v>
      </c>
      <c r="R233" s="14">
        <f t="shared" si="143"/>
        <v>111.40395985821415</v>
      </c>
      <c r="S233" s="14">
        <f t="shared" si="144"/>
        <v>113.68312962054912</v>
      </c>
      <c r="T233" s="14">
        <f t="shared" si="145"/>
        <v>117.4149421258635</v>
      </c>
      <c r="U233" s="14">
        <f t="shared" si="146"/>
        <v>122.09931969401727</v>
      </c>
      <c r="V233" s="14">
        <f t="shared" si="147"/>
        <v>127.98477850469702</v>
      </c>
      <c r="W233" s="14">
        <f t="shared" si="148"/>
        <v>132.49572801690502</v>
      </c>
      <c r="X233" s="14">
        <f t="shared" si="148"/>
        <v>137.84330740685209</v>
      </c>
      <c r="Y233" s="14" t="str">
        <f t="shared" si="148"/>
        <v/>
      </c>
    </row>
    <row r="234" spans="12:27" x14ac:dyDescent="0.25">
      <c r="M234" t="s">
        <v>253</v>
      </c>
      <c r="N234" s="14">
        <f t="shared" si="139"/>
        <v>100.64382457673443</v>
      </c>
      <c r="O234" s="14">
        <f t="shared" si="140"/>
        <v>102.27417909804105</v>
      </c>
      <c r="P234" s="14">
        <f t="shared" si="141"/>
        <v>104.896649883956</v>
      </c>
      <c r="Q234" s="14">
        <f t="shared" si="142"/>
        <v>107.10087941544498</v>
      </c>
      <c r="R234" s="14">
        <f t="shared" si="143"/>
        <v>111.40395985821415</v>
      </c>
      <c r="S234" s="14">
        <f t="shared" si="144"/>
        <v>113.45644341990995</v>
      </c>
      <c r="T234" s="14">
        <f t="shared" si="145"/>
        <v>117.2636829411603</v>
      </c>
      <c r="U234" s="14">
        <f t="shared" si="146"/>
        <v>121.83479006298721</v>
      </c>
      <c r="V234" s="14">
        <f t="shared" si="147"/>
        <v>127.53173504096357</v>
      </c>
      <c r="W234" s="14">
        <f t="shared" si="148"/>
        <v>131.89175888634364</v>
      </c>
      <c r="X234" s="14">
        <f t="shared" si="148"/>
        <v>137.42697671451947</v>
      </c>
      <c r="Y234" s="14" t="str">
        <f t="shared" si="148"/>
        <v/>
      </c>
    </row>
    <row r="235" spans="12:27" x14ac:dyDescent="0.25">
      <c r="M235" t="s">
        <v>254</v>
      </c>
      <c r="N235" s="14">
        <f t="shared" si="139"/>
        <v>100.79562521712167</v>
      </c>
      <c r="O235" s="14">
        <f t="shared" si="140"/>
        <v>102.27417909804105</v>
      </c>
      <c r="P235" s="14">
        <f t="shared" si="141"/>
        <v>104.67057951782679</v>
      </c>
      <c r="Q235" s="14">
        <f t="shared" si="142"/>
        <v>106.94992680175162</v>
      </c>
      <c r="R235" s="14">
        <f t="shared" si="143"/>
        <v>111.40395985821415</v>
      </c>
      <c r="S235" s="14">
        <f t="shared" si="144"/>
        <v>113.23020923562299</v>
      </c>
      <c r="T235" s="14">
        <f t="shared" si="145"/>
        <v>117.11261861531017</v>
      </c>
      <c r="U235" s="14">
        <f t="shared" si="146"/>
        <v>121.57083353855487</v>
      </c>
      <c r="V235" s="14">
        <f t="shared" si="147"/>
        <v>127.08029527090706</v>
      </c>
      <c r="W235" s="14">
        <f t="shared" si="148"/>
        <v>131.29054289142013</v>
      </c>
      <c r="X235" s="14">
        <f t="shared" si="148"/>
        <v>137.01190347348165</v>
      </c>
      <c r="Y235" s="14" t="str">
        <f t="shared" si="148"/>
        <v/>
      </c>
    </row>
    <row r="236" spans="12:27" x14ac:dyDescent="0.25">
      <c r="M236" t="s">
        <v>255</v>
      </c>
      <c r="N236" s="14">
        <f t="shared" si="139"/>
        <v>100.94696999972994</v>
      </c>
      <c r="O236" s="14">
        <f t="shared" si="140"/>
        <v>102.69038922385623</v>
      </c>
      <c r="P236" s="14">
        <f t="shared" si="141"/>
        <v>105.04899809887462</v>
      </c>
      <c r="Q236" s="14">
        <f t="shared" si="142"/>
        <v>107.47975658774756</v>
      </c>
      <c r="R236" s="14">
        <f t="shared" si="143"/>
        <v>111.47966761211033</v>
      </c>
      <c r="S236" s="14">
        <f t="shared" si="144"/>
        <v>113.60877897562843</v>
      </c>
      <c r="T236" s="14">
        <f t="shared" si="145"/>
        <v>117.60484753286563</v>
      </c>
      <c r="U236" s="14">
        <f t="shared" si="146"/>
        <v>122.74488208674651</v>
      </c>
      <c r="V236" s="14">
        <f t="shared" si="147"/>
        <v>129.23997828535002</v>
      </c>
      <c r="W236" s="14">
        <f t="shared" si="148"/>
        <v>133.79348218397755</v>
      </c>
      <c r="X236" s="14">
        <f t="shared" si="148"/>
        <v>139.09992084423297</v>
      </c>
      <c r="Y236" s="14" t="str">
        <f t="shared" si="148"/>
        <v/>
      </c>
    </row>
    <row r="237" spans="12:27" x14ac:dyDescent="0.25">
      <c r="M237" t="s">
        <v>256</v>
      </c>
      <c r="N237" s="14">
        <f t="shared" si="139"/>
        <v>101.09854202675656</v>
      </c>
      <c r="O237" s="14">
        <f t="shared" si="140"/>
        <v>103.10829313856671</v>
      </c>
      <c r="P237" s="14">
        <f t="shared" si="141"/>
        <v>105.42878478759073</v>
      </c>
      <c r="Q237" s="14">
        <f t="shared" si="142"/>
        <v>108.0122111497534</v>
      </c>
      <c r="R237" s="14">
        <f t="shared" si="143"/>
        <v>111.55542681538056</v>
      </c>
      <c r="S237" s="14">
        <f t="shared" si="144"/>
        <v>113.98861441185588</v>
      </c>
      <c r="T237" s="14">
        <f t="shared" si="145"/>
        <v>118.09914530781788</v>
      </c>
      <c r="U237" s="14">
        <f t="shared" si="146"/>
        <v>123.93026879848767</v>
      </c>
      <c r="V237" s="14">
        <f t="shared" si="147"/>
        <v>131.43636432061089</v>
      </c>
      <c r="W237" s="14">
        <f t="shared" si="148"/>
        <v>136.34413782353346</v>
      </c>
      <c r="X237" s="14">
        <f t="shared" si="148"/>
        <v>141.21975892858674</v>
      </c>
      <c r="Y237" s="14" t="str">
        <f t="shared" si="148"/>
        <v/>
      </c>
    </row>
    <row r="238" spans="12:27" x14ac:dyDescent="0.25">
      <c r="M238" t="s">
        <v>257</v>
      </c>
      <c r="N238" s="14">
        <f t="shared" si="139"/>
        <v>101.25034163940934</v>
      </c>
      <c r="O238" s="14">
        <f t="shared" si="140"/>
        <v>103.52789773513506</v>
      </c>
      <c r="P238" s="14">
        <f t="shared" si="141"/>
        <v>105.80994453013444</v>
      </c>
      <c r="Q238" s="14">
        <f t="shared" si="142"/>
        <v>108.54730349090576</v>
      </c>
      <c r="R238" s="14">
        <f t="shared" si="143"/>
        <v>111.63123750298871</v>
      </c>
      <c r="S238" s="14">
        <f t="shared" si="144"/>
        <v>114.3697197759878</v>
      </c>
      <c r="T238" s="14">
        <f t="shared" si="145"/>
        <v>118.59552063565546</v>
      </c>
      <c r="U238" s="14">
        <f t="shared" si="146"/>
        <v>125.12710317006184</v>
      </c>
      <c r="V238" s="14">
        <f t="shared" si="147"/>
        <v>133.6700771310685</v>
      </c>
      <c r="W238" s="14">
        <f t="shared" si="148"/>
        <v>138.94341948048125</v>
      </c>
      <c r="X238" s="14">
        <f t="shared" si="148"/>
        <v>143.37190266399054</v>
      </c>
      <c r="Y238" s="14" t="str">
        <f t="shared" si="148"/>
        <v/>
      </c>
    </row>
    <row r="239" spans="12:27" x14ac:dyDescent="0.25">
      <c r="L239" s="117" t="s">
        <v>278</v>
      </c>
      <c r="M239" s="112" t="s">
        <v>292</v>
      </c>
      <c r="N239" s="112">
        <v>100</v>
      </c>
      <c r="O239" s="112">
        <f t="shared" ref="O239:V239" si="149">N250*O15</f>
        <v>101.60206846314826</v>
      </c>
      <c r="P239" s="112">
        <f t="shared" si="149"/>
        <v>102.9116723689891</v>
      </c>
      <c r="Q239" s="112">
        <f t="shared" si="149"/>
        <v>106.22797323413521</v>
      </c>
      <c r="R239" s="112">
        <f t="shared" si="149"/>
        <v>107.84952074102296</v>
      </c>
      <c r="S239" s="112">
        <f t="shared" si="149"/>
        <v>106.63005589542135</v>
      </c>
      <c r="T239" s="112">
        <f t="shared" si="149"/>
        <v>110.77095516653382</v>
      </c>
      <c r="U239" s="112">
        <f t="shared" si="149"/>
        <v>112.10761417236475</v>
      </c>
      <c r="V239" s="112">
        <f t="shared" si="149"/>
        <v>122.82041736308916</v>
      </c>
      <c r="W239" s="112">
        <f>IFERROR(V250*W15,"")</f>
        <v>121.71880319906519</v>
      </c>
      <c r="X239" s="112">
        <f>IFERROR(W250*X15,"")</f>
        <v>121.2042706182645</v>
      </c>
      <c r="Y239" s="112">
        <f>IFERROR(X250*Y15,"")</f>
        <v>125.75298981620675</v>
      </c>
      <c r="Z239" s="111"/>
      <c r="AA239" s="111"/>
    </row>
    <row r="240" spans="12:27" x14ac:dyDescent="0.25">
      <c r="M240" t="s">
        <v>247</v>
      </c>
      <c r="N240" s="14">
        <f t="shared" ref="N240:N250" si="150">N239*N16</f>
        <v>99.983705313055509</v>
      </c>
      <c r="O240" s="14">
        <f t="shared" ref="O240:O250" si="151">O239*O16</f>
        <v>101.54977733302623</v>
      </c>
      <c r="P240" s="14">
        <f t="shared" ref="P240:P250" si="152">P239*P16</f>
        <v>103.00631758563473</v>
      </c>
      <c r="Q240" s="14">
        <f t="shared" ref="Q240:Q250" si="153">Q239*Q16</f>
        <v>106.16834210126081</v>
      </c>
      <c r="R240" s="14">
        <f t="shared" ref="R240:R250" si="154">R239*R16</f>
        <v>107.87853311056269</v>
      </c>
      <c r="S240" s="14">
        <f t="shared" ref="S240:S250" si="155">S239*S16</f>
        <v>106.76087533163719</v>
      </c>
      <c r="T240" s="14">
        <f t="shared" ref="T240:T250" si="156">T239*T16</f>
        <v>110.60379765070982</v>
      </c>
      <c r="U240" s="14">
        <f t="shared" ref="U240:U250" si="157">U239*U16</f>
        <v>112.38827276116123</v>
      </c>
      <c r="V240" s="14">
        <f t="shared" ref="V240:V250" si="158">V239*V16</f>
        <v>122.32719623619545</v>
      </c>
      <c r="W240" s="14">
        <f>IFERROR(W239*W16,"")</f>
        <v>123.46597784382966</v>
      </c>
      <c r="X240" s="14">
        <f>IFERROR(X239*X16,"")</f>
        <v>121.79623407235862</v>
      </c>
      <c r="Y240" s="14">
        <f>IFERROR(Y239*Y16,"")</f>
        <v>125.95994318534225</v>
      </c>
    </row>
    <row r="241" spans="12:27" x14ac:dyDescent="0.25">
      <c r="M241" t="s">
        <v>248</v>
      </c>
      <c r="N241" s="14">
        <f t="shared" si="150"/>
        <v>99.992764493629835</v>
      </c>
      <c r="O241" s="14">
        <f t="shared" si="151"/>
        <v>101.66711893098115</v>
      </c>
      <c r="P241" s="14">
        <f t="shared" si="152"/>
        <v>103.0459337213163</v>
      </c>
      <c r="Q241" s="14">
        <f t="shared" si="153"/>
        <v>106.19535251471648</v>
      </c>
      <c r="R241" s="14">
        <f t="shared" si="154"/>
        <v>108.03021617832353</v>
      </c>
      <c r="S241" s="14">
        <f t="shared" si="155"/>
        <v>106.68586184974812</v>
      </c>
      <c r="T241" s="14">
        <f t="shared" si="156"/>
        <v>110.66671414714459</v>
      </c>
      <c r="U241" s="14">
        <f t="shared" si="157"/>
        <v>112.81683894222489</v>
      </c>
      <c r="V241" s="14">
        <f t="shared" si="158"/>
        <v>122.30474636308533</v>
      </c>
      <c r="W241" s="14">
        <f t="shared" ref="W241:Y250" si="159">IFERROR(W240*W17,"")</f>
        <v>123.27358590765772</v>
      </c>
      <c r="X241" s="14">
        <f t="shared" si="159"/>
        <v>121.79340071111686</v>
      </c>
      <c r="Y241" s="14">
        <f t="shared" si="159"/>
        <v>125.90771212794753</v>
      </c>
    </row>
    <row r="242" spans="12:27" x14ac:dyDescent="0.25">
      <c r="M242" t="s">
        <v>249</v>
      </c>
      <c r="N242" s="14">
        <f t="shared" si="150"/>
        <v>100.03804212360373</v>
      </c>
      <c r="O242" s="14">
        <f t="shared" si="151"/>
        <v>101.66222552464463</v>
      </c>
      <c r="P242" s="14">
        <f t="shared" si="152"/>
        <v>103.81773378770885</v>
      </c>
      <c r="Q242" s="14">
        <f t="shared" si="153"/>
        <v>106.17238929830896</v>
      </c>
      <c r="R242" s="14">
        <f t="shared" si="154"/>
        <v>108.12408654560335</v>
      </c>
      <c r="S242" s="14">
        <f t="shared" si="155"/>
        <v>108.1759215283256</v>
      </c>
      <c r="T242" s="14">
        <f t="shared" si="156"/>
        <v>110.53792563152253</v>
      </c>
      <c r="U242" s="14">
        <f t="shared" si="157"/>
        <v>112.83785210823859</v>
      </c>
      <c r="V242" s="14">
        <f t="shared" si="158"/>
        <v>121.74513423396748</v>
      </c>
      <c r="W242" s="14">
        <f t="shared" si="159"/>
        <v>123.32889109396152</v>
      </c>
      <c r="X242" s="14">
        <f t="shared" si="159"/>
        <v>121.7873470032053</v>
      </c>
      <c r="Y242" s="14">
        <f t="shared" si="159"/>
        <v>126.44662028325583</v>
      </c>
    </row>
    <row r="243" spans="12:27" x14ac:dyDescent="0.25">
      <c r="M243" t="s">
        <v>250</v>
      </c>
      <c r="N243" s="14">
        <f t="shared" si="150"/>
        <v>100.27520479499155</v>
      </c>
      <c r="O243" s="14">
        <f t="shared" si="151"/>
        <v>101.63962376850822</v>
      </c>
      <c r="P243" s="14">
        <f t="shared" si="152"/>
        <v>103.76033174969952</v>
      </c>
      <c r="Q243" s="14">
        <f t="shared" si="153"/>
        <v>106.28509373097771</v>
      </c>
      <c r="R243" s="14">
        <f t="shared" si="154"/>
        <v>108.16668512106772</v>
      </c>
      <c r="S243" s="14">
        <f t="shared" si="155"/>
        <v>109.94117794610115</v>
      </c>
      <c r="T243" s="14">
        <f t="shared" si="156"/>
        <v>110.56853357165978</v>
      </c>
      <c r="U243" s="14">
        <f t="shared" si="157"/>
        <v>113.40488342912296</v>
      </c>
      <c r="V243" s="14">
        <f t="shared" si="158"/>
        <v>121.87054698861088</v>
      </c>
      <c r="W243" s="14">
        <f t="shared" si="159"/>
        <v>121.39328774762485</v>
      </c>
      <c r="X243" s="14">
        <f t="shared" si="159"/>
        <v>121.67735932215585</v>
      </c>
      <c r="Y243" s="14">
        <f t="shared" si="159"/>
        <v>126.46410449585903</v>
      </c>
    </row>
    <row r="244" spans="12:27" x14ac:dyDescent="0.25">
      <c r="M244" t="s">
        <v>251</v>
      </c>
      <c r="N244" s="14">
        <f t="shared" si="150"/>
        <v>100.16606981401353</v>
      </c>
      <c r="O244" s="14">
        <f t="shared" si="151"/>
        <v>101.58466576649995</v>
      </c>
      <c r="P244" s="14">
        <f t="shared" si="152"/>
        <v>103.83233710738462</v>
      </c>
      <c r="Q244" s="14">
        <f t="shared" si="153"/>
        <v>106.5258762886079</v>
      </c>
      <c r="R244" s="14">
        <f t="shared" si="154"/>
        <v>108.42197383444173</v>
      </c>
      <c r="S244" s="14">
        <f t="shared" si="155"/>
        <v>110.5727543611353</v>
      </c>
      <c r="T244" s="14">
        <f t="shared" si="156"/>
        <v>110.27409882398344</v>
      </c>
      <c r="U244" s="14">
        <f t="shared" si="157"/>
        <v>114.05408856319765</v>
      </c>
      <c r="V244" s="14">
        <f>V243*V20</f>
        <v>121.7538167959105</v>
      </c>
      <c r="W244" s="14">
        <f t="shared" si="159"/>
        <v>121.81942135134975</v>
      </c>
      <c r="X244" s="14">
        <f t="shared" si="159"/>
        <v>121.51171301208943</v>
      </c>
      <c r="Y244" s="14">
        <f t="shared" si="159"/>
        <v>126.49686721723104</v>
      </c>
    </row>
    <row r="245" spans="12:27" x14ac:dyDescent="0.25">
      <c r="M245" t="s">
        <v>252</v>
      </c>
      <c r="N245" s="14">
        <f t="shared" si="150"/>
        <v>100.31229280169863</v>
      </c>
      <c r="O245" s="14">
        <f t="shared" si="151"/>
        <v>101.43494881020671</v>
      </c>
      <c r="P245" s="14">
        <f t="shared" si="152"/>
        <v>103.89809178069558</v>
      </c>
      <c r="Q245" s="14">
        <f t="shared" si="153"/>
        <v>106.44187473802212</v>
      </c>
      <c r="R245" s="14">
        <f t="shared" si="154"/>
        <v>108.48360454584144</v>
      </c>
      <c r="S245" s="14">
        <f t="shared" si="155"/>
        <v>111.13693537480061</v>
      </c>
      <c r="T245" s="14">
        <f t="shared" si="156"/>
        <v>110.284519620159</v>
      </c>
      <c r="U245" s="14">
        <f t="shared" si="157"/>
        <v>114.82965803006941</v>
      </c>
      <c r="V245" s="14">
        <f t="shared" si="158"/>
        <v>122.09151667856325</v>
      </c>
      <c r="W245" s="14">
        <f t="shared" si="159"/>
        <v>121.78675811832112</v>
      </c>
      <c r="X245" s="14">
        <f>IFERROR(X244*X21,"")</f>
        <v>121.42360856010613</v>
      </c>
      <c r="Y245" s="14" t="str">
        <f t="shared" si="159"/>
        <v/>
      </c>
    </row>
    <row r="246" spans="12:27" x14ac:dyDescent="0.25">
      <c r="M246" t="s">
        <v>253</v>
      </c>
      <c r="N246" s="14">
        <f t="shared" si="150"/>
        <v>100.21059705046292</v>
      </c>
      <c r="O246" s="14">
        <f t="shared" si="151"/>
        <v>101.50326976689303</v>
      </c>
      <c r="P246" s="14">
        <f t="shared" si="152"/>
        <v>103.93049282871254</v>
      </c>
      <c r="Q246" s="14">
        <f t="shared" si="153"/>
        <v>106.38821017737573</v>
      </c>
      <c r="R246" s="14">
        <f t="shared" si="154"/>
        <v>108.44131068284766</v>
      </c>
      <c r="S246" s="14">
        <f t="shared" si="155"/>
        <v>110.98124341330518</v>
      </c>
      <c r="T246" s="14">
        <f t="shared" si="156"/>
        <v>110.27512844032331</v>
      </c>
      <c r="U246" s="14">
        <f t="shared" si="157"/>
        <v>115.53224738547439</v>
      </c>
      <c r="V246" s="14">
        <f t="shared" si="158"/>
        <v>122.10990186220496</v>
      </c>
      <c r="W246" s="14">
        <f t="shared" si="159"/>
        <v>121.34174294344663</v>
      </c>
      <c r="X246" s="14">
        <f t="shared" si="159"/>
        <v>122.22944396515476</v>
      </c>
      <c r="Y246" s="14" t="str">
        <f t="shared" si="159"/>
        <v/>
      </c>
    </row>
    <row r="247" spans="12:27" x14ac:dyDescent="0.25">
      <c r="M247" t="s">
        <v>254</v>
      </c>
      <c r="N247" s="14">
        <f t="shared" si="150"/>
        <v>100.20512432398316</v>
      </c>
      <c r="O247" s="14">
        <f t="shared" si="151"/>
        <v>101.6033530266883</v>
      </c>
      <c r="P247" s="14">
        <f t="shared" si="152"/>
        <v>104.31203414935879</v>
      </c>
      <c r="Q247" s="14">
        <f t="shared" si="153"/>
        <v>106.13699771703057</v>
      </c>
      <c r="R247" s="14">
        <f t="shared" si="154"/>
        <v>107.01673901264527</v>
      </c>
      <c r="S247" s="14">
        <f t="shared" si="155"/>
        <v>111.22749381027825</v>
      </c>
      <c r="T247" s="14">
        <f t="shared" si="156"/>
        <v>110.22200906951743</v>
      </c>
      <c r="U247" s="14">
        <f t="shared" si="157"/>
        <v>115.65409584537542</v>
      </c>
      <c r="V247" s="14">
        <f t="shared" si="158"/>
        <v>122.86594733867476</v>
      </c>
      <c r="W247" s="14">
        <f t="shared" si="159"/>
        <v>121.26097438711932</v>
      </c>
      <c r="X247" s="14">
        <f t="shared" si="159"/>
        <v>122.1148792804284</v>
      </c>
      <c r="Y247" s="14" t="str">
        <f t="shared" si="159"/>
        <v/>
      </c>
    </row>
    <row r="248" spans="12:27" x14ac:dyDescent="0.25">
      <c r="M248" t="s">
        <v>255</v>
      </c>
      <c r="N248" s="14">
        <f t="shared" si="150"/>
        <v>100.24237170667254</v>
      </c>
      <c r="O248" s="14">
        <f t="shared" si="151"/>
        <v>101.81456883535824</v>
      </c>
      <c r="P248" s="14">
        <f t="shared" si="152"/>
        <v>103.767370438181</v>
      </c>
      <c r="Q248" s="14">
        <f t="shared" si="153"/>
        <v>106.69079987052383</v>
      </c>
      <c r="R248" s="14">
        <f t="shared" si="154"/>
        <v>107.00831516964783</v>
      </c>
      <c r="S248" s="14">
        <f t="shared" si="155"/>
        <v>110.82273750969574</v>
      </c>
      <c r="T248" s="14">
        <f t="shared" si="156"/>
        <v>110.58673240179881</v>
      </c>
      <c r="U248" s="14">
        <f t="shared" si="157"/>
        <v>115.71851676099467</v>
      </c>
      <c r="V248" s="14">
        <f t="shared" si="158"/>
        <v>123.45704068080191</v>
      </c>
      <c r="W248" s="14">
        <f t="shared" si="159"/>
        <v>120.93893094543283</v>
      </c>
      <c r="X248" s="14">
        <f t="shared" si="159"/>
        <v>122.15995824108305</v>
      </c>
      <c r="Y248" s="14" t="str">
        <f t="shared" si="159"/>
        <v/>
      </c>
    </row>
    <row r="249" spans="12:27" x14ac:dyDescent="0.25">
      <c r="M249" t="s">
        <v>256</v>
      </c>
      <c r="N249" s="14">
        <f t="shared" si="150"/>
        <v>100.18375043666865</v>
      </c>
      <c r="O249" s="14">
        <f t="shared" si="151"/>
        <v>101.81661335800527</v>
      </c>
      <c r="P249" s="14">
        <f t="shared" si="152"/>
        <v>105.20853295769113</v>
      </c>
      <c r="Q249" s="14">
        <f t="shared" si="153"/>
        <v>107.02442740889782</v>
      </c>
      <c r="R249" s="14">
        <f t="shared" si="154"/>
        <v>107.16433741991028</v>
      </c>
      <c r="S249" s="14">
        <f t="shared" si="155"/>
        <v>111.0087540251977</v>
      </c>
      <c r="T249" s="14">
        <f t="shared" si="156"/>
        <v>110.78154015894803</v>
      </c>
      <c r="U249" s="14">
        <f t="shared" si="157"/>
        <v>116.05590592768436</v>
      </c>
      <c r="V249" s="14">
        <f t="shared" si="158"/>
        <v>123.13075774527667</v>
      </c>
      <c r="W249" s="14">
        <f t="shared" si="159"/>
        <v>120.95867188214898</v>
      </c>
      <c r="X249" s="14">
        <f t="shared" si="159"/>
        <v>122.27450364639247</v>
      </c>
      <c r="Y249" s="14" t="str">
        <f t="shared" si="159"/>
        <v/>
      </c>
    </row>
    <row r="250" spans="12:27" x14ac:dyDescent="0.25">
      <c r="M250" t="s">
        <v>257</v>
      </c>
      <c r="N250" s="14">
        <f t="shared" si="150"/>
        <v>100.28109564750963</v>
      </c>
      <c r="O250" s="14">
        <f t="shared" si="151"/>
        <v>101.97560870710117</v>
      </c>
      <c r="P250" s="14">
        <f t="shared" si="152"/>
        <v>105.11455522785504</v>
      </c>
      <c r="Q250" s="14">
        <f t="shared" si="153"/>
        <v>107.1278668300783</v>
      </c>
      <c r="R250" s="14">
        <f t="shared" si="154"/>
        <v>107.19142408503504</v>
      </c>
      <c r="S250" s="14">
        <f t="shared" si="155"/>
        <v>110.85566370434591</v>
      </c>
      <c r="T250" s="14">
        <f t="shared" si="156"/>
        <v>110.75928910336447</v>
      </c>
      <c r="U250" s="14">
        <f t="shared" si="157"/>
        <v>116.20880005342072</v>
      </c>
      <c r="V250" s="14">
        <f t="shared" si="158"/>
        <v>123.12556802705855</v>
      </c>
      <c r="W250" s="14">
        <f t="shared" si="159"/>
        <v>120.8728155270958</v>
      </c>
      <c r="X250" s="14">
        <f t="shared" si="159"/>
        <v>122.26183032555851</v>
      </c>
      <c r="Y250" s="14" t="str">
        <f t="shared" si="159"/>
        <v/>
      </c>
    </row>
    <row r="251" spans="12:27" x14ac:dyDescent="0.25">
      <c r="L251" s="117" t="s">
        <v>285</v>
      </c>
      <c r="M251" s="112" t="s">
        <v>292</v>
      </c>
      <c r="N251" s="112">
        <v>100</v>
      </c>
      <c r="O251" s="112">
        <f t="shared" ref="O251:V251" si="160">N262*O39</f>
        <v>96.546762589928036</v>
      </c>
      <c r="P251" s="112">
        <f t="shared" si="160"/>
        <v>106.90647482014388</v>
      </c>
      <c r="Q251" s="112">
        <f t="shared" si="160"/>
        <v>107.48201438848923</v>
      </c>
      <c r="R251" s="112">
        <f t="shared" si="160"/>
        <v>106.61870503597126</v>
      </c>
      <c r="S251" s="112">
        <f t="shared" si="160"/>
        <v>113.66906474820149</v>
      </c>
      <c r="T251" s="112">
        <f t="shared" si="160"/>
        <v>109.49640287769793</v>
      </c>
      <c r="U251" s="112">
        <f t="shared" si="160"/>
        <v>127.48201438848928</v>
      </c>
      <c r="V251" s="112">
        <f t="shared" si="160"/>
        <v>142.589928057554</v>
      </c>
      <c r="W251" s="112">
        <f>IFERROR(V262*W39,"")</f>
        <v>140.14388489208639</v>
      </c>
      <c r="X251" s="112">
        <f>IFERROR(W262*X39,"")</f>
        <v>147.33812949640296</v>
      </c>
      <c r="Y251" s="112">
        <f>IFERROR(X262*Y39,"")</f>
        <v>142.589928057554</v>
      </c>
      <c r="Z251" s="111"/>
      <c r="AA251" s="111"/>
    </row>
    <row r="252" spans="12:27" x14ac:dyDescent="0.25">
      <c r="M252" t="s">
        <v>247</v>
      </c>
      <c r="N252" s="14">
        <f t="shared" ref="N252:N262" si="161">N251*N40</f>
        <v>98.417266187050373</v>
      </c>
      <c r="O252" s="14">
        <f t="shared" ref="O252:O262" si="162">O251*O40</f>
        <v>93.956834532374089</v>
      </c>
      <c r="P252" s="14">
        <f t="shared" ref="P252:P262" si="163">P251*P40</f>
        <v>106.33093525179858</v>
      </c>
      <c r="Q252" s="14">
        <f t="shared" ref="Q252:Q262" si="164">Q251*Q40</f>
        <v>108.92086330935254</v>
      </c>
      <c r="R252" s="14">
        <f t="shared" ref="R252:R262" si="165">R251*R40</f>
        <v>107.62589928057558</v>
      </c>
      <c r="S252" s="14">
        <f t="shared" ref="S252:S262" si="166">S251*S40</f>
        <v>111.36690647482021</v>
      </c>
      <c r="T252" s="14">
        <f t="shared" ref="T252:T262" si="167">T251*T40</f>
        <v>111.22302158273392</v>
      </c>
      <c r="U252" s="14">
        <f t="shared" ref="U252:U262" si="168">U251*U40</f>
        <v>135.25179856115116</v>
      </c>
      <c r="V252" s="14">
        <f t="shared" ref="V252:V262" si="169">V251*V40</f>
        <v>146.47482014388495</v>
      </c>
      <c r="W252" s="14">
        <f>IFERROR(W251*W40,"")</f>
        <v>149.78417266187057</v>
      </c>
      <c r="X252" s="14">
        <f>IFERROR(X251*X40,"")</f>
        <v>148.63309352517993</v>
      </c>
      <c r="Y252" s="14">
        <f>IFERROR(Y251*Y40,"")</f>
        <v>137.98561151079144</v>
      </c>
    </row>
    <row r="253" spans="12:27" x14ac:dyDescent="0.25">
      <c r="M253" t="s">
        <v>248</v>
      </c>
      <c r="N253" s="14">
        <f t="shared" si="161"/>
        <v>101.29496402877699</v>
      </c>
      <c r="O253" s="14">
        <f t="shared" si="162"/>
        <v>97.553956834532372</v>
      </c>
      <c r="P253" s="14">
        <f t="shared" si="163"/>
        <v>104.6043165467626</v>
      </c>
      <c r="Q253" s="14">
        <f t="shared" si="164"/>
        <v>106.76258992805758</v>
      </c>
      <c r="R253" s="14">
        <f t="shared" si="165"/>
        <v>109.35251798561156</v>
      </c>
      <c r="S253" s="14">
        <f t="shared" si="166"/>
        <v>108.4892086330936</v>
      </c>
      <c r="T253" s="14">
        <f t="shared" si="167"/>
        <v>111.36690647482025</v>
      </c>
      <c r="U253" s="14">
        <f t="shared" si="168"/>
        <v>154.53237410071955</v>
      </c>
      <c r="V253" s="14">
        <f t="shared" si="169"/>
        <v>155.82733812949647</v>
      </c>
      <c r="W253" s="14">
        <f t="shared" ref="W253:Y262" si="170">IFERROR(W252*W41,"")</f>
        <v>148.34532374100726</v>
      </c>
      <c r="X253" s="14">
        <f t="shared" si="170"/>
        <v>143.30935251798567</v>
      </c>
      <c r="Y253" s="14">
        <f t="shared" si="170"/>
        <v>163.74100719424467</v>
      </c>
    </row>
    <row r="254" spans="12:27" x14ac:dyDescent="0.25">
      <c r="M254" t="s">
        <v>249</v>
      </c>
      <c r="N254" s="14">
        <f t="shared" si="161"/>
        <v>103.74100719424459</v>
      </c>
      <c r="O254" s="14">
        <f t="shared" si="162"/>
        <v>98.273381294964025</v>
      </c>
      <c r="P254" s="14">
        <f t="shared" si="163"/>
        <v>102.01438848920866</v>
      </c>
      <c r="Q254" s="14">
        <f t="shared" si="164"/>
        <v>108.77697841726619</v>
      </c>
      <c r="R254" s="14">
        <f t="shared" si="165"/>
        <v>112.80575539568351</v>
      </c>
      <c r="S254" s="14">
        <f t="shared" si="166"/>
        <v>97.697841726618776</v>
      </c>
      <c r="T254" s="14">
        <f t="shared" si="167"/>
        <v>113.23741007194255</v>
      </c>
      <c r="U254" s="14">
        <f t="shared" si="168"/>
        <v>147.91366906474829</v>
      </c>
      <c r="V254" s="14">
        <f t="shared" si="169"/>
        <v>155.25179856115116</v>
      </c>
      <c r="W254" s="14">
        <f t="shared" si="170"/>
        <v>155.53956834532383</v>
      </c>
      <c r="X254" s="14">
        <f t="shared" si="170"/>
        <v>138.56115107913675</v>
      </c>
      <c r="Y254" s="14">
        <f t="shared" si="170"/>
        <v>134.24460431654683</v>
      </c>
    </row>
    <row r="255" spans="12:27" x14ac:dyDescent="0.25">
      <c r="M255" t="s">
        <v>250</v>
      </c>
      <c r="N255" s="14">
        <f t="shared" si="161"/>
        <v>101.58273381294963</v>
      </c>
      <c r="O255" s="14">
        <f t="shared" si="162"/>
        <v>98.561151079136692</v>
      </c>
      <c r="P255" s="14">
        <f t="shared" si="163"/>
        <v>102.87769784172664</v>
      </c>
      <c r="Q255" s="14">
        <f t="shared" si="164"/>
        <v>114.10071942446045</v>
      </c>
      <c r="R255" s="14">
        <f t="shared" si="165"/>
        <v>114.67625899280581</v>
      </c>
      <c r="S255" s="14">
        <f t="shared" si="166"/>
        <v>100.43165467625906</v>
      </c>
      <c r="T255" s="14">
        <f t="shared" si="167"/>
        <v>114.38848920863319</v>
      </c>
      <c r="U255" s="14">
        <f t="shared" si="168"/>
        <v>156.8345323741008</v>
      </c>
      <c r="V255" s="14">
        <f t="shared" si="169"/>
        <v>150.93525179856124</v>
      </c>
      <c r="W255" s="14">
        <f t="shared" si="170"/>
        <v>159.28057553956845</v>
      </c>
      <c r="X255" s="14">
        <f t="shared" si="170"/>
        <v>140.00000000000006</v>
      </c>
      <c r="Y255" s="14">
        <f t="shared" si="170"/>
        <v>133.23741007194252</v>
      </c>
    </row>
    <row r="256" spans="12:27" x14ac:dyDescent="0.25">
      <c r="M256" t="s">
        <v>251</v>
      </c>
      <c r="N256" s="14">
        <f t="shared" si="161"/>
        <v>106.6187050359712</v>
      </c>
      <c r="O256" s="14">
        <f t="shared" si="162"/>
        <v>101.72661870503597</v>
      </c>
      <c r="P256" s="14">
        <f t="shared" si="163"/>
        <v>105.17985611510792</v>
      </c>
      <c r="Q256" s="14">
        <f t="shared" si="164"/>
        <v>111.94244604316549</v>
      </c>
      <c r="R256" s="14">
        <f t="shared" si="165"/>
        <v>114.10071942446048</v>
      </c>
      <c r="S256" s="14">
        <f t="shared" si="166"/>
        <v>105.46762589928065</v>
      </c>
      <c r="T256" s="14">
        <f t="shared" si="167"/>
        <v>115.68345323741016</v>
      </c>
      <c r="U256" s="14">
        <f t="shared" si="168"/>
        <v>184.46043165467631</v>
      </c>
      <c r="V256" s="14">
        <f t="shared" si="169"/>
        <v>151.51079136690655</v>
      </c>
      <c r="W256" s="14">
        <f t="shared" si="170"/>
        <v>163.45323741007203</v>
      </c>
      <c r="X256" s="14">
        <f t="shared" si="170"/>
        <v>136.69064748201444</v>
      </c>
      <c r="Y256" s="14">
        <f t="shared" si="170"/>
        <v>128.20143884892093</v>
      </c>
    </row>
    <row r="257" spans="12:27" x14ac:dyDescent="0.25">
      <c r="M257" t="s">
        <v>252</v>
      </c>
      <c r="N257" s="14">
        <f t="shared" si="161"/>
        <v>108.34532374100716</v>
      </c>
      <c r="O257" s="14">
        <f t="shared" si="162"/>
        <v>100.71942446043165</v>
      </c>
      <c r="P257" s="14">
        <f t="shared" si="163"/>
        <v>104.31654676258995</v>
      </c>
      <c r="Q257" s="14">
        <f t="shared" si="164"/>
        <v>113.23741007194248</v>
      </c>
      <c r="R257" s="14">
        <f t="shared" si="165"/>
        <v>116.40287769784179</v>
      </c>
      <c r="S257" s="14">
        <f t="shared" si="166"/>
        <v>109.64028776978427</v>
      </c>
      <c r="T257" s="14">
        <f t="shared" si="167"/>
        <v>121.00719424460441</v>
      </c>
      <c r="U257" s="14">
        <f t="shared" si="168"/>
        <v>176.97841726618714</v>
      </c>
      <c r="V257" s="14">
        <f t="shared" si="169"/>
        <v>150.07194244604324</v>
      </c>
      <c r="W257" s="14">
        <f t="shared" si="170"/>
        <v>158.27338129496414</v>
      </c>
      <c r="X257" s="14">
        <f t="shared" si="170"/>
        <v>149.20863309352524</v>
      </c>
      <c r="Y257" s="14">
        <f t="shared" si="170"/>
        <v>136.4028776978418</v>
      </c>
    </row>
    <row r="258" spans="12:27" x14ac:dyDescent="0.25">
      <c r="M258" t="s">
        <v>253</v>
      </c>
      <c r="N258" s="14">
        <f t="shared" si="161"/>
        <v>104.17266187050359</v>
      </c>
      <c r="O258" s="14">
        <f t="shared" si="162"/>
        <v>98.992805755395679</v>
      </c>
      <c r="P258" s="14">
        <f t="shared" si="163"/>
        <v>105.75539568345326</v>
      </c>
      <c r="Q258" s="14">
        <f t="shared" si="164"/>
        <v>113.95683453237413</v>
      </c>
      <c r="R258" s="14">
        <f t="shared" si="165"/>
        <v>113.66906474820149</v>
      </c>
      <c r="S258" s="14">
        <f t="shared" si="166"/>
        <v>106.043165467626</v>
      </c>
      <c r="T258" s="14">
        <f t="shared" si="167"/>
        <v>122.44604316546771</v>
      </c>
      <c r="U258" s="14">
        <f t="shared" si="168"/>
        <v>152.66187050359719</v>
      </c>
      <c r="V258" s="14">
        <f t="shared" si="169"/>
        <v>156.8345323741008</v>
      </c>
      <c r="W258" s="14">
        <f t="shared" si="170"/>
        <v>152.51798561151091</v>
      </c>
      <c r="X258" s="14">
        <f t="shared" si="170"/>
        <v>145.46762589928062</v>
      </c>
      <c r="Y258" s="14" t="str">
        <f t="shared" si="170"/>
        <v/>
      </c>
    </row>
    <row r="259" spans="12:27" x14ac:dyDescent="0.25">
      <c r="M259" t="s">
        <v>254</v>
      </c>
      <c r="N259" s="14">
        <f t="shared" si="161"/>
        <v>99.424460431654651</v>
      </c>
      <c r="O259" s="14">
        <f t="shared" si="162"/>
        <v>97.841726618705039</v>
      </c>
      <c r="P259" s="14">
        <f t="shared" si="163"/>
        <v>107.62589928057557</v>
      </c>
      <c r="Q259" s="14">
        <f t="shared" si="164"/>
        <v>114.10071942446046</v>
      </c>
      <c r="R259" s="14">
        <f t="shared" si="165"/>
        <v>111.51079136690653</v>
      </c>
      <c r="S259" s="14">
        <f t="shared" si="166"/>
        <v>102.58992805755405</v>
      </c>
      <c r="T259" s="14">
        <f t="shared" si="167"/>
        <v>121.72661870503606</v>
      </c>
      <c r="U259" s="14">
        <f t="shared" si="168"/>
        <v>151.79856115107921</v>
      </c>
      <c r="V259" s="14">
        <f t="shared" si="169"/>
        <v>159.13669064748211</v>
      </c>
      <c r="W259" s="14">
        <f t="shared" si="170"/>
        <v>147.33812949640298</v>
      </c>
      <c r="X259" s="14">
        <f t="shared" si="170"/>
        <v>146.76258992805759</v>
      </c>
      <c r="Y259" s="14" t="str">
        <f t="shared" si="170"/>
        <v/>
      </c>
    </row>
    <row r="260" spans="12:27" x14ac:dyDescent="0.25">
      <c r="M260" t="s">
        <v>255</v>
      </c>
      <c r="N260" s="14">
        <f t="shared" si="161"/>
        <v>98.129496402877692</v>
      </c>
      <c r="O260" s="14">
        <f t="shared" si="162"/>
        <v>96.834532374100718</v>
      </c>
      <c r="P260" s="14">
        <f t="shared" si="163"/>
        <v>101.87050359712232</v>
      </c>
      <c r="Q260" s="14">
        <f t="shared" si="164"/>
        <v>114.10071942446046</v>
      </c>
      <c r="R260" s="14">
        <f t="shared" si="165"/>
        <v>111.36690647482021</v>
      </c>
      <c r="S260" s="14">
        <f t="shared" si="166"/>
        <v>103.02158273381302</v>
      </c>
      <c r="T260" s="14">
        <f t="shared" si="167"/>
        <v>124.02877697841735</v>
      </c>
      <c r="U260" s="14">
        <f t="shared" si="168"/>
        <v>158.56115107913678</v>
      </c>
      <c r="V260" s="14">
        <f t="shared" si="169"/>
        <v>155.10791366906483</v>
      </c>
      <c r="W260" s="14">
        <f t="shared" si="170"/>
        <v>148.77697841726629</v>
      </c>
      <c r="X260" s="14">
        <f t="shared" si="170"/>
        <v>144.60431654676265</v>
      </c>
      <c r="Y260" s="14" t="str">
        <f t="shared" si="170"/>
        <v/>
      </c>
    </row>
    <row r="261" spans="12:27" x14ac:dyDescent="0.25">
      <c r="M261" t="s">
        <v>256</v>
      </c>
      <c r="N261" s="14">
        <f t="shared" si="161"/>
        <v>98.417266187050359</v>
      </c>
      <c r="O261" s="14">
        <f t="shared" si="162"/>
        <v>99.424460431654666</v>
      </c>
      <c r="P261" s="14">
        <f t="shared" si="163"/>
        <v>107.05035971223025</v>
      </c>
      <c r="Q261" s="14">
        <f t="shared" si="164"/>
        <v>114.53237410071945</v>
      </c>
      <c r="R261" s="14">
        <f t="shared" si="165"/>
        <v>114.38848920863315</v>
      </c>
      <c r="S261" s="14">
        <f t="shared" si="166"/>
        <v>96.834532374100789</v>
      </c>
      <c r="T261" s="14">
        <f t="shared" si="167"/>
        <v>126.04316546762598</v>
      </c>
      <c r="U261" s="14">
        <f t="shared" si="168"/>
        <v>149.0647482014389</v>
      </c>
      <c r="V261" s="14">
        <f t="shared" si="169"/>
        <v>152.80575539568355</v>
      </c>
      <c r="W261" s="14">
        <f t="shared" si="170"/>
        <v>155.10791366906483</v>
      </c>
      <c r="X261" s="14">
        <f t="shared" si="170"/>
        <v>142.73381294964034</v>
      </c>
      <c r="Y261" s="14" t="str">
        <f t="shared" si="170"/>
        <v/>
      </c>
    </row>
    <row r="262" spans="12:27" x14ac:dyDescent="0.25">
      <c r="M262" t="s">
        <v>257</v>
      </c>
      <c r="N262" s="14">
        <f t="shared" si="161"/>
        <v>96.546762589928036</v>
      </c>
      <c r="O262" s="14">
        <f t="shared" si="162"/>
        <v>100.86330935251797</v>
      </c>
      <c r="P262" s="14">
        <f t="shared" si="163"/>
        <v>101.87050359712232</v>
      </c>
      <c r="Q262" s="14">
        <f t="shared" si="164"/>
        <v>106.76258992805759</v>
      </c>
      <c r="R262" s="14">
        <f t="shared" si="165"/>
        <v>112.08633093525187</v>
      </c>
      <c r="S262" s="14">
        <f t="shared" si="166"/>
        <v>103.02158273381302</v>
      </c>
      <c r="T262" s="14">
        <f t="shared" si="167"/>
        <v>125.61151079136698</v>
      </c>
      <c r="U262" s="14">
        <f t="shared" si="168"/>
        <v>137.26618705035978</v>
      </c>
      <c r="V262" s="14">
        <f t="shared" si="169"/>
        <v>146.47482014388495</v>
      </c>
      <c r="W262" s="14">
        <f t="shared" si="170"/>
        <v>151.65467625899288</v>
      </c>
      <c r="X262" s="14">
        <f t="shared" si="170"/>
        <v>143.30935251798564</v>
      </c>
      <c r="Y262" s="14" t="str">
        <f t="shared" si="170"/>
        <v/>
      </c>
    </row>
    <row r="263" spans="12:27" x14ac:dyDescent="0.25">
      <c r="L263" s="117" t="s">
        <v>280</v>
      </c>
      <c r="M263" s="112" t="s">
        <v>292</v>
      </c>
      <c r="N263" s="112">
        <v>100</v>
      </c>
      <c r="O263" s="112">
        <f t="shared" ref="O263:V263" si="171">N274*O63</f>
        <v>103.4277198211625</v>
      </c>
      <c r="P263" s="112">
        <f t="shared" si="171"/>
        <v>105.36512667660212</v>
      </c>
      <c r="Q263" s="112">
        <f t="shared" si="171"/>
        <v>108.34575260804768</v>
      </c>
      <c r="R263" s="112">
        <f t="shared" si="171"/>
        <v>109.98509687034272</v>
      </c>
      <c r="S263" s="112">
        <f t="shared" si="171"/>
        <v>113.71087928464972</v>
      </c>
      <c r="T263" s="112">
        <f t="shared" si="171"/>
        <v>116.84053651266761</v>
      </c>
      <c r="U263" s="112">
        <f t="shared" si="171"/>
        <v>121.0134128166914</v>
      </c>
      <c r="V263" s="112">
        <f t="shared" si="171"/>
        <v>130.40238450074509</v>
      </c>
      <c r="W263" s="112">
        <f>IFERROR(V274*W63,"")</f>
        <v>139.49329359165412</v>
      </c>
      <c r="X263" s="112">
        <f>IFERROR(W274*X63,"")</f>
        <v>146.49776453055122</v>
      </c>
      <c r="Y263" s="112">
        <f>IFERROR(X274*Y63,"")</f>
        <v>152.30998509687007</v>
      </c>
      <c r="Z263" s="111"/>
      <c r="AA263" s="111"/>
    </row>
    <row r="264" spans="12:27" x14ac:dyDescent="0.25">
      <c r="M264" t="s">
        <v>247</v>
      </c>
      <c r="N264" s="14">
        <f t="shared" ref="N264:N274" si="172">N263*N64</f>
        <v>100</v>
      </c>
      <c r="O264" s="14">
        <f t="shared" ref="O264:O274" si="173">O263*O64</f>
        <v>103.72578241430703</v>
      </c>
      <c r="P264" s="14">
        <f t="shared" ref="P264:P274" si="174">P263*P64</f>
        <v>106.11028315946351</v>
      </c>
      <c r="Q264" s="14">
        <f t="shared" ref="Q264:Q274" si="175">Q263*Q64</f>
        <v>108.34575260804768</v>
      </c>
      <c r="R264" s="14">
        <f t="shared" ref="R264:R274" si="176">R263*R64</f>
        <v>110.43219076005954</v>
      </c>
      <c r="S264" s="14">
        <f t="shared" ref="S264:S274" si="177">S263*S64</f>
        <v>113.56184798807745</v>
      </c>
      <c r="T264" s="14">
        <f t="shared" ref="T264:T274" si="178">T263*T64</f>
        <v>116.84053651266761</v>
      </c>
      <c r="U264" s="14">
        <f t="shared" ref="U264:U274" si="179">U263*U64</f>
        <v>121.90760059612508</v>
      </c>
      <c r="V264" s="14">
        <f t="shared" ref="V264:V274" si="180">V263*V64</f>
        <v>131.29657228017876</v>
      </c>
      <c r="W264" s="14">
        <f>IFERROR(W263*W64,"")</f>
        <v>140.38748137108783</v>
      </c>
      <c r="X264" s="14">
        <f>IFERROR(X263*X64,"")</f>
        <v>147.54098360655718</v>
      </c>
      <c r="Y264" s="14">
        <f>IFERROR(Y263*Y64,"")</f>
        <v>153.05514157973147</v>
      </c>
    </row>
    <row r="265" spans="12:27" x14ac:dyDescent="0.25">
      <c r="M265" t="s">
        <v>248</v>
      </c>
      <c r="N265" s="14">
        <f t="shared" si="172"/>
        <v>100.44709388971687</v>
      </c>
      <c r="O265" s="14">
        <f t="shared" si="173"/>
        <v>104.17287630402389</v>
      </c>
      <c r="P265" s="14">
        <f t="shared" si="174"/>
        <v>106.40834575260807</v>
      </c>
      <c r="Q265" s="14">
        <f t="shared" si="175"/>
        <v>108.7928464977645</v>
      </c>
      <c r="R265" s="14">
        <f t="shared" si="176"/>
        <v>111.32637853949323</v>
      </c>
      <c r="S265" s="14">
        <f t="shared" si="177"/>
        <v>113.85991058122201</v>
      </c>
      <c r="T265" s="14">
        <f t="shared" si="178"/>
        <v>117.43666169895673</v>
      </c>
      <c r="U265" s="14">
        <f t="shared" si="179"/>
        <v>122.35469448584192</v>
      </c>
      <c r="V265" s="14">
        <f t="shared" si="180"/>
        <v>131.89269746646789</v>
      </c>
      <c r="W265" s="14">
        <f t="shared" ref="W265:Y274" si="181">IFERROR(W264*W65,"")</f>
        <v>141.13263785394923</v>
      </c>
      <c r="X265" s="14">
        <f t="shared" si="181"/>
        <v>147.54098360655718</v>
      </c>
      <c r="Y265" s="14">
        <f t="shared" si="181"/>
        <v>152.75707898658692</v>
      </c>
    </row>
    <row r="266" spans="12:27" x14ac:dyDescent="0.25">
      <c r="M266" t="s">
        <v>249</v>
      </c>
      <c r="N266" s="14">
        <f t="shared" si="172"/>
        <v>100.59612518628914</v>
      </c>
      <c r="O266" s="14">
        <f t="shared" si="173"/>
        <v>104.32190760059616</v>
      </c>
      <c r="P266" s="14">
        <f t="shared" si="174"/>
        <v>106.25931445603578</v>
      </c>
      <c r="Q266" s="14">
        <f t="shared" si="175"/>
        <v>108.49478390461994</v>
      </c>
      <c r="R266" s="14">
        <f t="shared" si="176"/>
        <v>111.32637853949323</v>
      </c>
      <c r="S266" s="14">
        <f t="shared" si="177"/>
        <v>114.30700447093884</v>
      </c>
      <c r="T266" s="14">
        <f t="shared" si="178"/>
        <v>119.37406855439636</v>
      </c>
      <c r="U266" s="14">
        <f t="shared" si="179"/>
        <v>122.80178837555877</v>
      </c>
      <c r="V266" s="14">
        <f t="shared" si="180"/>
        <v>132.48882265275702</v>
      </c>
      <c r="W266" s="14">
        <f t="shared" si="181"/>
        <v>142.02682563338288</v>
      </c>
      <c r="X266" s="14">
        <f t="shared" si="181"/>
        <v>148.28614008941855</v>
      </c>
      <c r="Y266" s="14">
        <f t="shared" si="181"/>
        <v>153.05514157973147</v>
      </c>
    </row>
    <row r="267" spans="12:27" x14ac:dyDescent="0.25">
      <c r="M267" t="s">
        <v>250</v>
      </c>
      <c r="N267" s="14">
        <f t="shared" si="172"/>
        <v>101.04321907600598</v>
      </c>
      <c r="O267" s="14">
        <f t="shared" si="173"/>
        <v>104.32190760059616</v>
      </c>
      <c r="P267" s="14">
        <f t="shared" si="174"/>
        <v>106.55737704918035</v>
      </c>
      <c r="Q267" s="14">
        <f t="shared" si="175"/>
        <v>108.7928464977645</v>
      </c>
      <c r="R267" s="14">
        <f t="shared" si="176"/>
        <v>111.6244411326378</v>
      </c>
      <c r="S267" s="14">
        <f t="shared" si="177"/>
        <v>115.64828614008934</v>
      </c>
      <c r="T267" s="14">
        <f t="shared" si="178"/>
        <v>118.77794336810724</v>
      </c>
      <c r="U267" s="14">
        <f t="shared" si="179"/>
        <v>123.24888226527563</v>
      </c>
      <c r="V267" s="14">
        <f t="shared" si="180"/>
        <v>134.12816691505208</v>
      </c>
      <c r="W267" s="14">
        <f t="shared" si="181"/>
        <v>142.62295081967201</v>
      </c>
      <c r="X267" s="14">
        <f t="shared" si="181"/>
        <v>149.03129657227993</v>
      </c>
      <c r="Y267" s="14">
        <f t="shared" si="181"/>
        <v>153.50223546944829</v>
      </c>
    </row>
    <row r="268" spans="12:27" x14ac:dyDescent="0.25">
      <c r="M268" t="s">
        <v>251</v>
      </c>
      <c r="N268" s="14">
        <f t="shared" si="172"/>
        <v>101.34128166915056</v>
      </c>
      <c r="O268" s="14">
        <f t="shared" si="173"/>
        <v>104.32190760059616</v>
      </c>
      <c r="P268" s="14">
        <f t="shared" si="174"/>
        <v>106.8554396423249</v>
      </c>
      <c r="Q268" s="14">
        <f t="shared" si="175"/>
        <v>108.94187779433676</v>
      </c>
      <c r="R268" s="14">
        <f t="shared" si="176"/>
        <v>111.77347242921007</v>
      </c>
      <c r="S268" s="14">
        <f t="shared" si="177"/>
        <v>116.24441132637845</v>
      </c>
      <c r="T268" s="14">
        <f t="shared" si="178"/>
        <v>119.22503725782407</v>
      </c>
      <c r="U268" s="14">
        <f t="shared" si="179"/>
        <v>124.14307004470929</v>
      </c>
      <c r="V268" s="14">
        <f t="shared" si="180"/>
        <v>135.02235469448576</v>
      </c>
      <c r="W268" s="14">
        <f t="shared" si="181"/>
        <v>142.92101341281656</v>
      </c>
      <c r="X268" s="14">
        <f t="shared" si="181"/>
        <v>148.58420268256307</v>
      </c>
      <c r="Y268" s="14">
        <f t="shared" si="181"/>
        <v>153.65126676602057</v>
      </c>
    </row>
    <row r="269" spans="12:27" x14ac:dyDescent="0.25">
      <c r="M269" t="s">
        <v>252</v>
      </c>
      <c r="N269" s="14">
        <f t="shared" si="172"/>
        <v>101.63934426229513</v>
      </c>
      <c r="O269" s="14">
        <f t="shared" si="173"/>
        <v>104.61997019374073</v>
      </c>
      <c r="P269" s="14">
        <f t="shared" si="174"/>
        <v>107.00447093889716</v>
      </c>
      <c r="Q269" s="14">
        <f t="shared" si="175"/>
        <v>109.5380029806259</v>
      </c>
      <c r="R269" s="14">
        <f t="shared" si="176"/>
        <v>111.92250372578233</v>
      </c>
      <c r="S269" s="14">
        <f t="shared" si="177"/>
        <v>115.94634873323389</v>
      </c>
      <c r="T269" s="14">
        <f t="shared" si="178"/>
        <v>119.6721311475409</v>
      </c>
      <c r="U269" s="14">
        <f t="shared" si="179"/>
        <v>124.73919523099842</v>
      </c>
      <c r="V269" s="14">
        <f t="shared" si="180"/>
        <v>135.76751117734713</v>
      </c>
      <c r="W269" s="14">
        <f t="shared" si="181"/>
        <v>142.92101341281656</v>
      </c>
      <c r="X269" s="14">
        <f t="shared" si="181"/>
        <v>149.18032786885217</v>
      </c>
      <c r="Y269" s="14">
        <f t="shared" si="181"/>
        <v>155.14157973174338</v>
      </c>
    </row>
    <row r="270" spans="12:27" x14ac:dyDescent="0.25">
      <c r="M270" t="s">
        <v>253</v>
      </c>
      <c r="N270" s="14">
        <f t="shared" si="172"/>
        <v>102.08643815201197</v>
      </c>
      <c r="O270" s="14">
        <f t="shared" si="173"/>
        <v>104.61997019374073</v>
      </c>
      <c r="P270" s="14">
        <f t="shared" si="174"/>
        <v>107.15350223546946</v>
      </c>
      <c r="Q270" s="14">
        <f t="shared" si="175"/>
        <v>109.5380029806259</v>
      </c>
      <c r="R270" s="14">
        <f t="shared" si="176"/>
        <v>111.92250372578233</v>
      </c>
      <c r="S270" s="14">
        <f t="shared" si="177"/>
        <v>115.79731743666161</v>
      </c>
      <c r="T270" s="14">
        <f t="shared" si="178"/>
        <v>119.37406855439633</v>
      </c>
      <c r="U270" s="14">
        <f t="shared" si="179"/>
        <v>125.037257824143</v>
      </c>
      <c r="V270" s="14">
        <f t="shared" si="180"/>
        <v>136.21460506706399</v>
      </c>
      <c r="W270" s="14">
        <f t="shared" si="181"/>
        <v>143.21907600596109</v>
      </c>
      <c r="X270" s="14">
        <f t="shared" si="181"/>
        <v>149.47839046199672</v>
      </c>
      <c r="Y270" s="14" t="str">
        <f t="shared" si="181"/>
        <v/>
      </c>
    </row>
    <row r="271" spans="12:27" x14ac:dyDescent="0.25">
      <c r="M271" t="s">
        <v>254</v>
      </c>
      <c r="N271" s="14">
        <f t="shared" si="172"/>
        <v>101.93740685543969</v>
      </c>
      <c r="O271" s="14">
        <f t="shared" si="173"/>
        <v>105.6631892697467</v>
      </c>
      <c r="P271" s="14">
        <f t="shared" si="174"/>
        <v>107.451564828614</v>
      </c>
      <c r="Q271" s="14">
        <f t="shared" si="175"/>
        <v>109.68703427719817</v>
      </c>
      <c r="R271" s="14">
        <f t="shared" si="176"/>
        <v>112.66766020864374</v>
      </c>
      <c r="S271" s="14">
        <f t="shared" si="177"/>
        <v>116.24441132637845</v>
      </c>
      <c r="T271" s="14">
        <f t="shared" si="178"/>
        <v>119.52309985096861</v>
      </c>
      <c r="U271" s="14">
        <f t="shared" si="179"/>
        <v>125.93144560357668</v>
      </c>
      <c r="V271" s="14">
        <f t="shared" si="180"/>
        <v>137.10879284649766</v>
      </c>
      <c r="W271" s="14">
        <f t="shared" si="181"/>
        <v>144.26229508196704</v>
      </c>
      <c r="X271" s="14">
        <f t="shared" si="181"/>
        <v>149.62742175856903</v>
      </c>
      <c r="Y271" s="14" t="str">
        <f t="shared" si="181"/>
        <v/>
      </c>
    </row>
    <row r="272" spans="12:27" x14ac:dyDescent="0.25">
      <c r="M272" t="s">
        <v>255</v>
      </c>
      <c r="N272" s="14">
        <f t="shared" si="172"/>
        <v>102.5335320417288</v>
      </c>
      <c r="O272" s="14">
        <f t="shared" si="173"/>
        <v>106.2593144560358</v>
      </c>
      <c r="P272" s="14">
        <f t="shared" si="174"/>
        <v>107.15350223546945</v>
      </c>
      <c r="Q272" s="14">
        <f t="shared" si="175"/>
        <v>109.23994038748133</v>
      </c>
      <c r="R272" s="14">
        <f t="shared" si="176"/>
        <v>113.11475409836061</v>
      </c>
      <c r="S272" s="14">
        <f t="shared" si="177"/>
        <v>116.09538002980619</v>
      </c>
      <c r="T272" s="14">
        <f t="shared" si="178"/>
        <v>119.37406855439632</v>
      </c>
      <c r="U272" s="14">
        <f t="shared" si="179"/>
        <v>127.12369597615491</v>
      </c>
      <c r="V272" s="14">
        <f t="shared" si="180"/>
        <v>138.15201192250362</v>
      </c>
      <c r="W272" s="14">
        <f t="shared" si="181"/>
        <v>144.70938897168386</v>
      </c>
      <c r="X272" s="14">
        <f t="shared" si="181"/>
        <v>150.67064083457498</v>
      </c>
      <c r="Y272" s="14" t="str">
        <f t="shared" si="181"/>
        <v/>
      </c>
    </row>
    <row r="273" spans="12:27" x14ac:dyDescent="0.25">
      <c r="M273" t="s">
        <v>256</v>
      </c>
      <c r="N273" s="14">
        <f t="shared" si="172"/>
        <v>102.83159463487337</v>
      </c>
      <c r="O273" s="14">
        <f t="shared" si="173"/>
        <v>105.36512667660212</v>
      </c>
      <c r="P273" s="14">
        <f t="shared" si="174"/>
        <v>107.30253353204172</v>
      </c>
      <c r="Q273" s="14">
        <f t="shared" si="175"/>
        <v>108.94187779433676</v>
      </c>
      <c r="R273" s="14">
        <f t="shared" si="176"/>
        <v>113.26378539493287</v>
      </c>
      <c r="S273" s="14">
        <f t="shared" si="177"/>
        <v>116.39344262295074</v>
      </c>
      <c r="T273" s="14">
        <f t="shared" si="178"/>
        <v>120.26825633383</v>
      </c>
      <c r="U273" s="14">
        <f t="shared" si="179"/>
        <v>128.46497764530545</v>
      </c>
      <c r="V273" s="14">
        <f t="shared" si="180"/>
        <v>138.00298062593131</v>
      </c>
      <c r="W273" s="14">
        <f t="shared" si="181"/>
        <v>145.00745156482841</v>
      </c>
      <c r="X273" s="14">
        <f t="shared" si="181"/>
        <v>150.81967213114726</v>
      </c>
      <c r="Y273" s="14" t="str">
        <f t="shared" si="181"/>
        <v/>
      </c>
    </row>
    <row r="274" spans="12:27" x14ac:dyDescent="0.25">
      <c r="M274" t="s">
        <v>257</v>
      </c>
      <c r="N274" s="14">
        <f t="shared" si="172"/>
        <v>102.83159463487337</v>
      </c>
      <c r="O274" s="14">
        <f t="shared" si="173"/>
        <v>105.66318926974668</v>
      </c>
      <c r="P274" s="14">
        <f t="shared" si="174"/>
        <v>107.30253353204172</v>
      </c>
      <c r="Q274" s="14">
        <f t="shared" si="175"/>
        <v>109.38897168405362</v>
      </c>
      <c r="R274" s="14">
        <f t="shared" si="176"/>
        <v>113.26378539493287</v>
      </c>
      <c r="S274" s="14">
        <f t="shared" si="177"/>
        <v>116.84053651266761</v>
      </c>
      <c r="T274" s="14">
        <f t="shared" si="178"/>
        <v>120.26825633383</v>
      </c>
      <c r="U274" s="14">
        <f t="shared" si="179"/>
        <v>129.21013412816686</v>
      </c>
      <c r="V274" s="14">
        <f t="shared" si="180"/>
        <v>138.00298062593131</v>
      </c>
      <c r="W274" s="14">
        <f t="shared" si="181"/>
        <v>145.15648286140069</v>
      </c>
      <c r="X274" s="14">
        <f t="shared" si="181"/>
        <v>150.96870342771953</v>
      </c>
      <c r="Y274" s="14" t="str">
        <f t="shared" si="181"/>
        <v/>
      </c>
    </row>
    <row r="275" spans="12:27" x14ac:dyDescent="0.25">
      <c r="L275" s="117" t="s">
        <v>281</v>
      </c>
      <c r="M275" s="112" t="s">
        <v>292</v>
      </c>
      <c r="N275" s="112">
        <v>100</v>
      </c>
      <c r="O275" s="112">
        <f t="shared" ref="O275:V275" si="182">N286*O75</f>
        <v>100.63291139240506</v>
      </c>
      <c r="P275" s="112">
        <f t="shared" si="182"/>
        <v>100.79113924050633</v>
      </c>
      <c r="Q275" s="112">
        <f t="shared" si="182"/>
        <v>103.63924050632913</v>
      </c>
      <c r="R275" s="112">
        <f t="shared" si="182"/>
        <v>105.22151898734175</v>
      </c>
      <c r="S275" s="112">
        <f t="shared" si="182"/>
        <v>108.54430379746832</v>
      </c>
      <c r="T275" s="112">
        <f t="shared" si="182"/>
        <v>114.39873417721515</v>
      </c>
      <c r="U275" s="112">
        <f t="shared" si="182"/>
        <v>121.20253164556958</v>
      </c>
      <c r="V275" s="112">
        <f t="shared" si="182"/>
        <v>126.7405063291139</v>
      </c>
      <c r="W275" s="112">
        <f>IFERROR(V286*W75,"")</f>
        <v>133.70253164556962</v>
      </c>
      <c r="X275" s="112">
        <f>IFERROR(W286*X75,"")</f>
        <v>149.84177215189874</v>
      </c>
      <c r="Y275" s="112">
        <f>IFERROR(X286*Y75,"")</f>
        <v>174.68354430379748</v>
      </c>
      <c r="Z275" s="111"/>
      <c r="AA275" s="111"/>
    </row>
    <row r="276" spans="12:27" x14ac:dyDescent="0.25">
      <c r="M276" t="s">
        <v>247</v>
      </c>
      <c r="N276" s="14">
        <f t="shared" ref="N276:N286" si="183">N275*N76</f>
        <v>100</v>
      </c>
      <c r="O276" s="14">
        <f t="shared" ref="O276:O286" si="184">O275*O76</f>
        <v>100.63291139240506</v>
      </c>
      <c r="P276" s="14">
        <f t="shared" ref="P276:P286" si="185">P275*P76</f>
        <v>100.79113924050633</v>
      </c>
      <c r="Q276" s="14">
        <f t="shared" ref="Q276:Q286" si="186">Q275*Q76</f>
        <v>103.63924050632913</v>
      </c>
      <c r="R276" s="14">
        <f t="shared" ref="R276:R286" si="187">R275*R76</f>
        <v>105.22151898734175</v>
      </c>
      <c r="S276" s="14">
        <f t="shared" ref="S276:S286" si="188">S275*S76</f>
        <v>108.54430379746832</v>
      </c>
      <c r="T276" s="14">
        <f t="shared" ref="T276:T286" si="189">T275*T76</f>
        <v>114.39873417721515</v>
      </c>
      <c r="U276" s="14">
        <f t="shared" ref="U276:U286" si="190">U275*U76</f>
        <v>121.20253164556958</v>
      </c>
      <c r="V276" s="14">
        <f t="shared" ref="V276:V286" si="191">V275*V76</f>
        <v>126.7405063291139</v>
      </c>
      <c r="W276" s="14">
        <f>IFERROR(W275*W76,"")</f>
        <v>133.70253164556962</v>
      </c>
      <c r="X276" s="14">
        <f>IFERROR(X275*X76,"")</f>
        <v>149.84177215189874</v>
      </c>
      <c r="Y276" s="14">
        <f>IFERROR(Y275*Y76,"")</f>
        <v>174.68354430379748</v>
      </c>
    </row>
    <row r="277" spans="12:27" x14ac:dyDescent="0.25">
      <c r="M277" t="s">
        <v>248</v>
      </c>
      <c r="N277" s="14">
        <f t="shared" si="183"/>
        <v>100</v>
      </c>
      <c r="O277" s="14">
        <f t="shared" si="184"/>
        <v>100.63291139240506</v>
      </c>
      <c r="P277" s="14">
        <f t="shared" si="185"/>
        <v>100.79113924050633</v>
      </c>
      <c r="Q277" s="14">
        <f t="shared" si="186"/>
        <v>103.63924050632913</v>
      </c>
      <c r="R277" s="14">
        <f t="shared" si="187"/>
        <v>105.22151898734175</v>
      </c>
      <c r="S277" s="14">
        <f t="shared" si="188"/>
        <v>108.54430379746832</v>
      </c>
      <c r="T277" s="14">
        <f t="shared" si="189"/>
        <v>114.39873417721515</v>
      </c>
      <c r="U277" s="14">
        <f t="shared" si="190"/>
        <v>121.20253164556958</v>
      </c>
      <c r="V277" s="14">
        <f t="shared" si="191"/>
        <v>126.7405063291139</v>
      </c>
      <c r="W277" s="14">
        <f t="shared" ref="W277:Y286" si="192">IFERROR(W276*W77,"")</f>
        <v>133.70253164556962</v>
      </c>
      <c r="X277" s="14">
        <f t="shared" si="192"/>
        <v>149.84177215189874</v>
      </c>
      <c r="Y277" s="14">
        <f t="shared" si="192"/>
        <v>174.68354430379748</v>
      </c>
    </row>
    <row r="278" spans="12:27" x14ac:dyDescent="0.25">
      <c r="M278" t="s">
        <v>249</v>
      </c>
      <c r="N278" s="14">
        <f t="shared" si="183"/>
        <v>100.31645569620254</v>
      </c>
      <c r="O278" s="14">
        <f t="shared" si="184"/>
        <v>100.47468354430379</v>
      </c>
      <c r="P278" s="14">
        <f t="shared" si="185"/>
        <v>101.42405063291137</v>
      </c>
      <c r="Q278" s="14">
        <f t="shared" si="186"/>
        <v>103.79746835443038</v>
      </c>
      <c r="R278" s="14">
        <f t="shared" si="187"/>
        <v>105.53797468354428</v>
      </c>
      <c r="S278" s="14">
        <f t="shared" si="188"/>
        <v>109.9683544303797</v>
      </c>
      <c r="T278" s="14">
        <f t="shared" si="189"/>
        <v>116.93037974683541</v>
      </c>
      <c r="U278" s="14">
        <f t="shared" si="190"/>
        <v>123.10126582278478</v>
      </c>
      <c r="V278" s="14">
        <f t="shared" si="191"/>
        <v>129.27215189873417</v>
      </c>
      <c r="W278" s="14">
        <f t="shared" si="192"/>
        <v>137.18354430379748</v>
      </c>
      <c r="X278" s="14">
        <f t="shared" si="192"/>
        <v>155.37974683544306</v>
      </c>
      <c r="Y278" s="14">
        <f t="shared" si="192"/>
        <v>181.17088607594937</v>
      </c>
    </row>
    <row r="279" spans="12:27" x14ac:dyDescent="0.25">
      <c r="M279" t="s">
        <v>250</v>
      </c>
      <c r="N279" s="14">
        <f t="shared" si="183"/>
        <v>100.31645569620254</v>
      </c>
      <c r="O279" s="14">
        <f t="shared" si="184"/>
        <v>100.47468354430379</v>
      </c>
      <c r="P279" s="14">
        <f t="shared" si="185"/>
        <v>101.42405063291137</v>
      </c>
      <c r="Q279" s="14">
        <f t="shared" si="186"/>
        <v>103.79746835443038</v>
      </c>
      <c r="R279" s="14">
        <f t="shared" si="187"/>
        <v>105.53797468354428</v>
      </c>
      <c r="S279" s="14">
        <f t="shared" si="188"/>
        <v>109.9683544303797</v>
      </c>
      <c r="T279" s="14">
        <f t="shared" si="189"/>
        <v>116.93037974683541</v>
      </c>
      <c r="U279" s="14">
        <f t="shared" si="190"/>
        <v>123.10126582278478</v>
      </c>
      <c r="V279" s="14">
        <f t="shared" si="191"/>
        <v>129.27215189873417</v>
      </c>
      <c r="W279" s="14">
        <f t="shared" si="192"/>
        <v>137.18354430379748</v>
      </c>
      <c r="X279" s="14">
        <f t="shared" si="192"/>
        <v>155.37974683544306</v>
      </c>
      <c r="Y279" s="14">
        <f t="shared" si="192"/>
        <v>181.17088607594937</v>
      </c>
    </row>
    <row r="280" spans="12:27" x14ac:dyDescent="0.25">
      <c r="M280" t="s">
        <v>251</v>
      </c>
      <c r="N280" s="14">
        <f t="shared" si="183"/>
        <v>100.31645569620254</v>
      </c>
      <c r="O280" s="14">
        <f t="shared" si="184"/>
        <v>100.47468354430379</v>
      </c>
      <c r="P280" s="14">
        <f t="shared" si="185"/>
        <v>101.42405063291137</v>
      </c>
      <c r="Q280" s="14">
        <f t="shared" si="186"/>
        <v>103.79746835443038</v>
      </c>
      <c r="R280" s="14">
        <f t="shared" si="187"/>
        <v>105.53797468354428</v>
      </c>
      <c r="S280" s="14">
        <f t="shared" si="188"/>
        <v>109.9683544303797</v>
      </c>
      <c r="T280" s="14">
        <f t="shared" si="189"/>
        <v>116.93037974683541</v>
      </c>
      <c r="U280" s="14">
        <f t="shared" si="190"/>
        <v>123.10126582278478</v>
      </c>
      <c r="V280" s="14">
        <f t="shared" si="191"/>
        <v>129.27215189873417</v>
      </c>
      <c r="W280" s="14">
        <f t="shared" si="192"/>
        <v>137.18354430379748</v>
      </c>
      <c r="X280" s="14">
        <f t="shared" si="192"/>
        <v>155.37974683544306</v>
      </c>
      <c r="Y280" s="14">
        <f t="shared" si="192"/>
        <v>181.17088607594937</v>
      </c>
    </row>
    <row r="281" spans="12:27" x14ac:dyDescent="0.25">
      <c r="M281" t="s">
        <v>252</v>
      </c>
      <c r="N281" s="14">
        <f t="shared" si="183"/>
        <v>100.31645569620254</v>
      </c>
      <c r="O281" s="14">
        <f t="shared" si="184"/>
        <v>100.63291139240506</v>
      </c>
      <c r="P281" s="14">
        <f t="shared" si="185"/>
        <v>102.21518987341771</v>
      </c>
      <c r="Q281" s="14">
        <f t="shared" si="186"/>
        <v>103.95569620253166</v>
      </c>
      <c r="R281" s="14">
        <f t="shared" si="187"/>
        <v>106.48734177215186</v>
      </c>
      <c r="S281" s="14">
        <f t="shared" si="188"/>
        <v>111.23417721518982</v>
      </c>
      <c r="T281" s="14">
        <f t="shared" si="189"/>
        <v>118.3544303797468</v>
      </c>
      <c r="U281" s="14">
        <f t="shared" si="190"/>
        <v>124.68354430379745</v>
      </c>
      <c r="V281" s="14">
        <f t="shared" si="191"/>
        <v>131.01265822784808</v>
      </c>
      <c r="W281" s="14">
        <f t="shared" si="192"/>
        <v>140.98101265822785</v>
      </c>
      <c r="X281" s="14">
        <f t="shared" si="192"/>
        <v>161.2341772151899</v>
      </c>
      <c r="Y281" s="14">
        <f t="shared" si="192"/>
        <v>186.07594936708858</v>
      </c>
    </row>
    <row r="282" spans="12:27" x14ac:dyDescent="0.25">
      <c r="M282" t="s">
        <v>253</v>
      </c>
      <c r="N282" s="14">
        <f t="shared" si="183"/>
        <v>100.31645569620254</v>
      </c>
      <c r="O282" s="14">
        <f t="shared" si="184"/>
        <v>100.63291139240506</v>
      </c>
      <c r="P282" s="14">
        <f t="shared" si="185"/>
        <v>102.21518987341771</v>
      </c>
      <c r="Q282" s="14">
        <f t="shared" si="186"/>
        <v>103.95569620253166</v>
      </c>
      <c r="R282" s="14">
        <f t="shared" si="187"/>
        <v>106.48734177215186</v>
      </c>
      <c r="S282" s="14">
        <f t="shared" si="188"/>
        <v>111.23417721518982</v>
      </c>
      <c r="T282" s="14">
        <f t="shared" si="189"/>
        <v>118.3544303797468</v>
      </c>
      <c r="U282" s="14">
        <f t="shared" si="190"/>
        <v>124.68354430379745</v>
      </c>
      <c r="V282" s="14">
        <f t="shared" si="191"/>
        <v>131.01265822784808</v>
      </c>
      <c r="W282" s="14">
        <f t="shared" si="192"/>
        <v>140.98101265822785</v>
      </c>
      <c r="X282" s="14">
        <f t="shared" si="192"/>
        <v>161.2341772151899</v>
      </c>
      <c r="Y282" s="14" t="str">
        <f t="shared" si="192"/>
        <v/>
      </c>
    </row>
    <row r="283" spans="12:27" x14ac:dyDescent="0.25">
      <c r="M283" t="s">
        <v>254</v>
      </c>
      <c r="N283" s="14">
        <f t="shared" si="183"/>
        <v>100.31645569620254</v>
      </c>
      <c r="O283" s="14">
        <f t="shared" si="184"/>
        <v>100.63291139240506</v>
      </c>
      <c r="P283" s="14">
        <f t="shared" si="185"/>
        <v>102.21518987341771</v>
      </c>
      <c r="Q283" s="14">
        <f t="shared" si="186"/>
        <v>103.95569620253166</v>
      </c>
      <c r="R283" s="14">
        <f t="shared" si="187"/>
        <v>106.48734177215186</v>
      </c>
      <c r="S283" s="14">
        <f t="shared" si="188"/>
        <v>111.23417721518982</v>
      </c>
      <c r="T283" s="14">
        <f t="shared" si="189"/>
        <v>118.3544303797468</v>
      </c>
      <c r="U283" s="14">
        <f t="shared" si="190"/>
        <v>124.68354430379745</v>
      </c>
      <c r="V283" s="14">
        <f t="shared" si="191"/>
        <v>131.01265822784808</v>
      </c>
      <c r="W283" s="14">
        <f t="shared" si="192"/>
        <v>140.98101265822785</v>
      </c>
      <c r="X283" s="14">
        <f t="shared" si="192"/>
        <v>161.2341772151899</v>
      </c>
      <c r="Y283" s="14" t="str">
        <f t="shared" si="192"/>
        <v/>
      </c>
    </row>
    <row r="284" spans="12:27" x14ac:dyDescent="0.25">
      <c r="M284" t="s">
        <v>255</v>
      </c>
      <c r="N284" s="14">
        <f t="shared" si="183"/>
        <v>100.63291139240506</v>
      </c>
      <c r="O284" s="14">
        <f t="shared" si="184"/>
        <v>100.47468354430379</v>
      </c>
      <c r="P284" s="14">
        <f t="shared" si="185"/>
        <v>103.00632911392405</v>
      </c>
      <c r="Q284" s="14">
        <f t="shared" si="186"/>
        <v>104.58860759493669</v>
      </c>
      <c r="R284" s="14">
        <f t="shared" si="187"/>
        <v>107.91139240506328</v>
      </c>
      <c r="S284" s="14">
        <f t="shared" si="188"/>
        <v>113.13291139240502</v>
      </c>
      <c r="T284" s="14">
        <f t="shared" si="189"/>
        <v>120.41139240506325</v>
      </c>
      <c r="U284" s="14">
        <f t="shared" si="190"/>
        <v>125.79113924050631</v>
      </c>
      <c r="V284" s="14">
        <f t="shared" si="191"/>
        <v>132.59493670886076</v>
      </c>
      <c r="W284" s="14">
        <f t="shared" si="192"/>
        <v>145.41139240506331</v>
      </c>
      <c r="X284" s="14">
        <f t="shared" si="192"/>
        <v>166.61392405063293</v>
      </c>
      <c r="Y284" s="14" t="str">
        <f t="shared" si="192"/>
        <v/>
      </c>
    </row>
    <row r="285" spans="12:27" x14ac:dyDescent="0.25">
      <c r="M285" t="s">
        <v>256</v>
      </c>
      <c r="N285" s="14">
        <f t="shared" si="183"/>
        <v>100.63291139240506</v>
      </c>
      <c r="O285" s="14">
        <f t="shared" si="184"/>
        <v>100.47468354430379</v>
      </c>
      <c r="P285" s="14">
        <f t="shared" si="185"/>
        <v>103.00632911392405</v>
      </c>
      <c r="Q285" s="14">
        <f t="shared" si="186"/>
        <v>104.58860759493669</v>
      </c>
      <c r="R285" s="14">
        <f t="shared" si="187"/>
        <v>107.91139240506328</v>
      </c>
      <c r="S285" s="14">
        <f t="shared" si="188"/>
        <v>113.13291139240502</v>
      </c>
      <c r="T285" s="14">
        <f t="shared" si="189"/>
        <v>120.41139240506325</v>
      </c>
      <c r="U285" s="14">
        <f t="shared" si="190"/>
        <v>125.79113924050631</v>
      </c>
      <c r="V285" s="14">
        <f t="shared" si="191"/>
        <v>132.59493670886076</v>
      </c>
      <c r="W285" s="14">
        <f t="shared" si="192"/>
        <v>145.41139240506331</v>
      </c>
      <c r="X285" s="14">
        <f t="shared" si="192"/>
        <v>166.61392405063293</v>
      </c>
      <c r="Y285" s="14" t="str">
        <f t="shared" si="192"/>
        <v/>
      </c>
    </row>
    <row r="286" spans="12:27" x14ac:dyDescent="0.25">
      <c r="M286" t="s">
        <v>257</v>
      </c>
      <c r="N286" s="14">
        <f t="shared" si="183"/>
        <v>100.63291139240506</v>
      </c>
      <c r="O286" s="14">
        <f t="shared" si="184"/>
        <v>100.47468354430379</v>
      </c>
      <c r="P286" s="14">
        <f t="shared" si="185"/>
        <v>103.00632911392405</v>
      </c>
      <c r="Q286" s="14">
        <f t="shared" si="186"/>
        <v>104.58860759493669</v>
      </c>
      <c r="R286" s="14">
        <f t="shared" si="187"/>
        <v>107.91139240506328</v>
      </c>
      <c r="S286" s="14">
        <f t="shared" si="188"/>
        <v>113.13291139240502</v>
      </c>
      <c r="T286" s="14">
        <f t="shared" si="189"/>
        <v>120.41139240506325</v>
      </c>
      <c r="U286" s="14">
        <f t="shared" si="190"/>
        <v>125.79113924050631</v>
      </c>
      <c r="V286" s="14">
        <f t="shared" si="191"/>
        <v>132.59493670886076</v>
      </c>
      <c r="W286" s="14">
        <f t="shared" si="192"/>
        <v>145.41139240506331</v>
      </c>
      <c r="X286" s="14">
        <f t="shared" si="192"/>
        <v>166.61392405063293</v>
      </c>
      <c r="Y286" s="14" t="str">
        <f t="shared" si="192"/>
        <v/>
      </c>
    </row>
    <row r="287" spans="12:27" x14ac:dyDescent="0.25">
      <c r="L287" s="117" t="s">
        <v>282</v>
      </c>
      <c r="M287" s="112" t="s">
        <v>292</v>
      </c>
      <c r="N287" s="112">
        <v>100</v>
      </c>
      <c r="O287" s="112">
        <f t="shared" ref="O287:V287" si="193">N298*O87</f>
        <v>102.93296089385476</v>
      </c>
      <c r="P287" s="112">
        <f t="shared" si="193"/>
        <v>105.72625698324026</v>
      </c>
      <c r="Q287" s="112">
        <f t="shared" si="193"/>
        <v>107.54189944134083</v>
      </c>
      <c r="R287" s="112">
        <f t="shared" si="193"/>
        <v>110.89385474860342</v>
      </c>
      <c r="S287" s="112">
        <f t="shared" si="193"/>
        <v>112.84916201117322</v>
      </c>
      <c r="T287" s="112">
        <f t="shared" si="193"/>
        <v>115.64245810055868</v>
      </c>
      <c r="U287" s="112">
        <f t="shared" si="193"/>
        <v>119.41340782122911</v>
      </c>
      <c r="V287" s="112">
        <f t="shared" si="193"/>
        <v>127.79329608938558</v>
      </c>
      <c r="W287" s="112">
        <f>IFERROR(V298*W87,"")</f>
        <v>133.9385474860336</v>
      </c>
      <c r="X287" s="112">
        <f>IFERROR(W298*X87,"")</f>
        <v>137.01117318435757</v>
      </c>
      <c r="Y287" s="112">
        <f>IFERROR(X298*Y87,"")</f>
        <v>141.89944134078218</v>
      </c>
      <c r="Z287" s="111"/>
      <c r="AA287" s="111"/>
    </row>
    <row r="288" spans="12:27" x14ac:dyDescent="0.25">
      <c r="M288" t="s">
        <v>247</v>
      </c>
      <c r="N288" s="14">
        <f t="shared" ref="N288:N298" si="194">N287*N88</f>
        <v>100.27932960893855</v>
      </c>
      <c r="O288" s="14">
        <f t="shared" ref="O288:O298" si="195">O287*O88</f>
        <v>103.49162011173185</v>
      </c>
      <c r="P288" s="14">
        <f t="shared" ref="P288:P298" si="196">P287*P88</f>
        <v>106.14525139664809</v>
      </c>
      <c r="Q288" s="14">
        <f t="shared" ref="Q288:Q298" si="197">Q287*Q88</f>
        <v>108.51955307262574</v>
      </c>
      <c r="R288" s="14">
        <f t="shared" ref="R288:R298" si="198">R287*R88</f>
        <v>111.73184357541906</v>
      </c>
      <c r="S288" s="14">
        <f t="shared" ref="S288:S298" si="199">S287*S88</f>
        <v>112.84916201117322</v>
      </c>
      <c r="T288" s="14">
        <f t="shared" ref="T288:T298" si="200">T287*T88</f>
        <v>116.48044692737433</v>
      </c>
      <c r="U288" s="14">
        <f t="shared" ref="U288:U298" si="201">U287*U88</f>
        <v>120.81005586592187</v>
      </c>
      <c r="V288" s="14">
        <f t="shared" ref="V288:V298" si="202">V287*V88</f>
        <v>128.3519553072627</v>
      </c>
      <c r="W288" s="14">
        <f>IFERROR(W287*W88,"")</f>
        <v>134.21787709497212</v>
      </c>
      <c r="X288" s="14">
        <f>IFERROR(X287*X88,"")</f>
        <v>138.96648044692742</v>
      </c>
      <c r="Y288" s="14">
        <f>IFERROR(Y287*Y88,"")</f>
        <v>142.73743016759781</v>
      </c>
    </row>
    <row r="289" spans="12:27" x14ac:dyDescent="0.25">
      <c r="M289" t="s">
        <v>248</v>
      </c>
      <c r="N289" s="14">
        <f t="shared" si="194"/>
        <v>100.55865921787709</v>
      </c>
      <c r="O289" s="14">
        <f t="shared" si="195"/>
        <v>103.91061452513968</v>
      </c>
      <c r="P289" s="14">
        <f t="shared" si="196"/>
        <v>106.56424581005592</v>
      </c>
      <c r="Q289" s="14">
        <f t="shared" si="197"/>
        <v>108.79888268156429</v>
      </c>
      <c r="R289" s="14">
        <f t="shared" si="198"/>
        <v>111.87150837988834</v>
      </c>
      <c r="S289" s="14">
        <f t="shared" si="199"/>
        <v>112.84916201117322</v>
      </c>
      <c r="T289" s="14">
        <f t="shared" si="200"/>
        <v>116.20111731843579</v>
      </c>
      <c r="U289" s="14">
        <f t="shared" si="201"/>
        <v>121.50837988826824</v>
      </c>
      <c r="V289" s="14">
        <f t="shared" si="202"/>
        <v>129.46927374301688</v>
      </c>
      <c r="W289" s="14">
        <f t="shared" ref="W289:Y298" si="203">IFERROR(W288*W89,"")</f>
        <v>134.49720670391068</v>
      </c>
      <c r="X289" s="14">
        <f t="shared" si="203"/>
        <v>137.98882681564248</v>
      </c>
      <c r="Y289" s="14">
        <f t="shared" si="203"/>
        <v>143.01675977653636</v>
      </c>
    </row>
    <row r="290" spans="12:27" x14ac:dyDescent="0.25">
      <c r="M290" t="s">
        <v>249</v>
      </c>
      <c r="N290" s="14">
        <f t="shared" si="194"/>
        <v>100.97765363128491</v>
      </c>
      <c r="O290" s="14">
        <f t="shared" si="195"/>
        <v>104.32960893854749</v>
      </c>
      <c r="P290" s="14">
        <f t="shared" si="196"/>
        <v>106.7039106145252</v>
      </c>
      <c r="Q290" s="14">
        <f t="shared" si="197"/>
        <v>109.21787709497211</v>
      </c>
      <c r="R290" s="14">
        <f t="shared" si="198"/>
        <v>112.43016759776543</v>
      </c>
      <c r="S290" s="14">
        <f t="shared" si="199"/>
        <v>113.26815642458104</v>
      </c>
      <c r="T290" s="14">
        <f t="shared" si="200"/>
        <v>116.62011173184361</v>
      </c>
      <c r="U290" s="14">
        <f t="shared" si="201"/>
        <v>122.90502793296099</v>
      </c>
      <c r="V290" s="14">
        <f t="shared" si="202"/>
        <v>130.72625698324035</v>
      </c>
      <c r="W290" s="14">
        <f t="shared" si="203"/>
        <v>135.47486033519559</v>
      </c>
      <c r="X290" s="14">
        <f t="shared" si="203"/>
        <v>138.82681564245812</v>
      </c>
      <c r="Y290" s="14">
        <f t="shared" si="203"/>
        <v>143.57541899441347</v>
      </c>
    </row>
    <row r="291" spans="12:27" x14ac:dyDescent="0.25">
      <c r="M291" t="s">
        <v>250</v>
      </c>
      <c r="N291" s="14">
        <f t="shared" si="194"/>
        <v>101.25698324022346</v>
      </c>
      <c r="O291" s="14">
        <f t="shared" si="195"/>
        <v>104.60893854748605</v>
      </c>
      <c r="P291" s="14">
        <f t="shared" si="196"/>
        <v>106.98324022346374</v>
      </c>
      <c r="Q291" s="14">
        <f t="shared" si="197"/>
        <v>109.21787709497211</v>
      </c>
      <c r="R291" s="14">
        <f t="shared" si="198"/>
        <v>112.15083798882688</v>
      </c>
      <c r="S291" s="14">
        <f t="shared" si="199"/>
        <v>113.40782122905031</v>
      </c>
      <c r="T291" s="14">
        <f t="shared" si="200"/>
        <v>116.48044692737435</v>
      </c>
      <c r="U291" s="14">
        <f t="shared" si="201"/>
        <v>123.32402234636881</v>
      </c>
      <c r="V291" s="14">
        <f t="shared" si="202"/>
        <v>131.4245810055867</v>
      </c>
      <c r="W291" s="14">
        <f t="shared" si="203"/>
        <v>135.33519553072631</v>
      </c>
      <c r="X291" s="14">
        <f t="shared" si="203"/>
        <v>139.5251396648045</v>
      </c>
      <c r="Y291" s="14">
        <f t="shared" si="203"/>
        <v>143.85474860335202</v>
      </c>
    </row>
    <row r="292" spans="12:27" x14ac:dyDescent="0.25">
      <c r="M292" t="s">
        <v>251</v>
      </c>
      <c r="N292" s="14">
        <f t="shared" si="194"/>
        <v>101.53631284916202</v>
      </c>
      <c r="O292" s="14">
        <f t="shared" si="195"/>
        <v>105.30726256983243</v>
      </c>
      <c r="P292" s="14">
        <f t="shared" si="196"/>
        <v>107.40223463687158</v>
      </c>
      <c r="Q292" s="14">
        <f t="shared" si="197"/>
        <v>110.05586592178776</v>
      </c>
      <c r="R292" s="14">
        <f t="shared" si="198"/>
        <v>112.15083798882688</v>
      </c>
      <c r="S292" s="14">
        <f t="shared" si="199"/>
        <v>113.68715083798887</v>
      </c>
      <c r="T292" s="14">
        <f t="shared" si="200"/>
        <v>116.89944134078216</v>
      </c>
      <c r="U292" s="14">
        <f t="shared" si="201"/>
        <v>124.30167597765373</v>
      </c>
      <c r="V292" s="14">
        <f t="shared" si="202"/>
        <v>132.26256983240236</v>
      </c>
      <c r="W292" s="14">
        <f t="shared" si="203"/>
        <v>135.75418994413414</v>
      </c>
      <c r="X292" s="14">
        <f t="shared" si="203"/>
        <v>139.80446927374305</v>
      </c>
      <c r="Y292" s="14">
        <f t="shared" si="203"/>
        <v>143.57541899441347</v>
      </c>
    </row>
    <row r="293" spans="12:27" x14ac:dyDescent="0.25">
      <c r="M293" t="s">
        <v>252</v>
      </c>
      <c r="N293" s="14">
        <f t="shared" si="194"/>
        <v>101.53631284916202</v>
      </c>
      <c r="O293" s="14">
        <f t="shared" si="195"/>
        <v>106.0055865921788</v>
      </c>
      <c r="P293" s="14">
        <f t="shared" si="196"/>
        <v>107.68156424581012</v>
      </c>
      <c r="Q293" s="14">
        <f t="shared" si="197"/>
        <v>110.89385474860342</v>
      </c>
      <c r="R293" s="14">
        <f t="shared" si="198"/>
        <v>112.98882681564253</v>
      </c>
      <c r="S293" s="14">
        <f t="shared" si="199"/>
        <v>114.52513966480451</v>
      </c>
      <c r="T293" s="14">
        <f t="shared" si="200"/>
        <v>118.01675977653635</v>
      </c>
      <c r="U293" s="14">
        <f t="shared" si="201"/>
        <v>125.97765363128504</v>
      </c>
      <c r="V293" s="14">
        <f t="shared" si="202"/>
        <v>132.68156424581016</v>
      </c>
      <c r="W293" s="14">
        <f t="shared" si="203"/>
        <v>136.4525139664805</v>
      </c>
      <c r="X293" s="14">
        <f t="shared" si="203"/>
        <v>140.78212290502799</v>
      </c>
      <c r="Y293" s="14">
        <f t="shared" si="203"/>
        <v>144.97206703910621</v>
      </c>
    </row>
    <row r="294" spans="12:27" x14ac:dyDescent="0.25">
      <c r="M294" t="s">
        <v>253</v>
      </c>
      <c r="N294" s="14">
        <f t="shared" si="194"/>
        <v>101.25698324022346</v>
      </c>
      <c r="O294" s="14">
        <f t="shared" si="195"/>
        <v>105.30726256983243</v>
      </c>
      <c r="P294" s="14">
        <f t="shared" si="196"/>
        <v>106.84357541899448</v>
      </c>
      <c r="Q294" s="14">
        <f t="shared" si="197"/>
        <v>110.47486033519559</v>
      </c>
      <c r="R294" s="14">
        <f t="shared" si="198"/>
        <v>112.15083798882688</v>
      </c>
      <c r="S294" s="14">
        <f t="shared" si="199"/>
        <v>114.1061452513967</v>
      </c>
      <c r="T294" s="14">
        <f t="shared" si="200"/>
        <v>117.87709497206708</v>
      </c>
      <c r="U294" s="14">
        <f t="shared" si="201"/>
        <v>125.55865921787722</v>
      </c>
      <c r="V294" s="14">
        <f t="shared" si="202"/>
        <v>131.70391061452526</v>
      </c>
      <c r="W294" s="14">
        <f t="shared" si="203"/>
        <v>135.19553072625703</v>
      </c>
      <c r="X294" s="14">
        <f t="shared" si="203"/>
        <v>139.94413407821236</v>
      </c>
      <c r="Y294" s="14" t="str">
        <f t="shared" si="203"/>
        <v/>
      </c>
    </row>
    <row r="295" spans="12:27" x14ac:dyDescent="0.25">
      <c r="M295" t="s">
        <v>254</v>
      </c>
      <c r="N295" s="14">
        <f t="shared" si="194"/>
        <v>101.95530726256983</v>
      </c>
      <c r="O295" s="14">
        <f t="shared" si="195"/>
        <v>105.72625698324025</v>
      </c>
      <c r="P295" s="14">
        <f t="shared" si="196"/>
        <v>107.40223463687157</v>
      </c>
      <c r="Q295" s="14">
        <f t="shared" si="197"/>
        <v>111.03351955307268</v>
      </c>
      <c r="R295" s="14">
        <f t="shared" si="198"/>
        <v>112.70949720670397</v>
      </c>
      <c r="S295" s="14">
        <f t="shared" si="199"/>
        <v>114.52513966480451</v>
      </c>
      <c r="T295" s="14">
        <f t="shared" si="200"/>
        <v>119.27374301675982</v>
      </c>
      <c r="U295" s="14">
        <f t="shared" si="201"/>
        <v>127.37430167597776</v>
      </c>
      <c r="V295" s="14">
        <f t="shared" si="202"/>
        <v>131.70391061452526</v>
      </c>
      <c r="W295" s="14">
        <f t="shared" si="203"/>
        <v>135.61452513966483</v>
      </c>
      <c r="X295" s="14">
        <f t="shared" si="203"/>
        <v>140.50279329608944</v>
      </c>
      <c r="Y295" s="14" t="str">
        <f t="shared" si="203"/>
        <v/>
      </c>
    </row>
    <row r="296" spans="12:27" x14ac:dyDescent="0.25">
      <c r="M296" t="s">
        <v>255</v>
      </c>
      <c r="N296" s="14">
        <f t="shared" si="194"/>
        <v>102.37430167597765</v>
      </c>
      <c r="O296" s="14">
        <f t="shared" si="195"/>
        <v>106.14525139664808</v>
      </c>
      <c r="P296" s="14">
        <f t="shared" si="196"/>
        <v>107.40223463687157</v>
      </c>
      <c r="Q296" s="14">
        <f t="shared" si="197"/>
        <v>110.89385474860342</v>
      </c>
      <c r="R296" s="14">
        <f t="shared" si="198"/>
        <v>112.84916201117322</v>
      </c>
      <c r="S296" s="14">
        <f t="shared" si="199"/>
        <v>114.80446927374307</v>
      </c>
      <c r="T296" s="14">
        <f t="shared" si="200"/>
        <v>118.85474860335199</v>
      </c>
      <c r="U296" s="14">
        <f>U295*U96</f>
        <v>127.79329608938556</v>
      </c>
      <c r="V296" s="14">
        <f t="shared" si="202"/>
        <v>132.96089385474872</v>
      </c>
      <c r="W296" s="14">
        <f t="shared" si="203"/>
        <v>136.4525139664805</v>
      </c>
      <c r="X296" s="14">
        <f t="shared" si="203"/>
        <v>140.64245810055874</v>
      </c>
      <c r="Y296" s="14" t="str">
        <f t="shared" si="203"/>
        <v/>
      </c>
    </row>
    <row r="297" spans="12:27" x14ac:dyDescent="0.25">
      <c r="M297" t="s">
        <v>256</v>
      </c>
      <c r="N297" s="14">
        <f t="shared" si="194"/>
        <v>102.79329608938546</v>
      </c>
      <c r="O297" s="14">
        <f t="shared" si="195"/>
        <v>106.42458100558663</v>
      </c>
      <c r="P297" s="14">
        <f t="shared" si="196"/>
        <v>107.54189944134083</v>
      </c>
      <c r="Q297" s="14">
        <f t="shared" si="197"/>
        <v>111.31284916201123</v>
      </c>
      <c r="R297" s="14">
        <f t="shared" si="198"/>
        <v>113.12849162011177</v>
      </c>
      <c r="S297" s="14">
        <f t="shared" si="199"/>
        <v>113.96648044692741</v>
      </c>
      <c r="T297" s="14">
        <f t="shared" si="200"/>
        <v>119.83240223463692</v>
      </c>
      <c r="U297" s="14">
        <f t="shared" si="201"/>
        <v>127.6536312849163</v>
      </c>
      <c r="V297" s="14">
        <f t="shared" si="202"/>
        <v>133.65921787709507</v>
      </c>
      <c r="W297" s="14">
        <f t="shared" si="203"/>
        <v>136.8715083798883</v>
      </c>
      <c r="X297" s="14">
        <f t="shared" si="203"/>
        <v>140.92178770949729</v>
      </c>
      <c r="Y297" s="14" t="str">
        <f t="shared" si="203"/>
        <v/>
      </c>
    </row>
    <row r="298" spans="12:27" x14ac:dyDescent="0.25">
      <c r="M298" t="s">
        <v>257</v>
      </c>
      <c r="N298" s="14">
        <f t="shared" si="194"/>
        <v>102.37430167597765</v>
      </c>
      <c r="O298" s="14">
        <f t="shared" si="195"/>
        <v>105.86592178770954</v>
      </c>
      <c r="P298" s="14">
        <f t="shared" si="196"/>
        <v>107.68156424581009</v>
      </c>
      <c r="Q298" s="14">
        <f t="shared" si="197"/>
        <v>111.31284916201123</v>
      </c>
      <c r="R298" s="14">
        <f t="shared" si="198"/>
        <v>112.84916201117322</v>
      </c>
      <c r="S298" s="14">
        <f t="shared" si="199"/>
        <v>114.5251396648045</v>
      </c>
      <c r="T298" s="14">
        <f t="shared" si="200"/>
        <v>120.5307262569833</v>
      </c>
      <c r="U298" s="14">
        <f t="shared" si="201"/>
        <v>127.6536312849163</v>
      </c>
      <c r="V298" s="14">
        <f t="shared" si="202"/>
        <v>133.65921787709507</v>
      </c>
      <c r="W298" s="14">
        <f t="shared" si="203"/>
        <v>136.73184357541905</v>
      </c>
      <c r="X298" s="14">
        <f t="shared" si="203"/>
        <v>141.06145251396654</v>
      </c>
      <c r="Y298" s="14" t="str">
        <f t="shared" si="203"/>
        <v/>
      </c>
    </row>
    <row r="299" spans="12:27" x14ac:dyDescent="0.25">
      <c r="L299" s="117" t="s">
        <v>286</v>
      </c>
      <c r="M299" s="112" t="s">
        <v>292</v>
      </c>
      <c r="N299" s="112">
        <v>100</v>
      </c>
      <c r="O299" s="112">
        <f t="shared" ref="O299:V299" si="204">N310*O112</f>
        <v>101.56568617920313</v>
      </c>
      <c r="P299" s="112">
        <f t="shared" si="204"/>
        <v>104.34541997174202</v>
      </c>
      <c r="Q299" s="112">
        <f t="shared" si="204"/>
        <v>106.58111446158756</v>
      </c>
      <c r="R299" s="112">
        <f t="shared" si="204"/>
        <v>108.91284644473188</v>
      </c>
      <c r="S299" s="112">
        <f t="shared" si="204"/>
        <v>111.71232976855735</v>
      </c>
      <c r="T299" s="112">
        <f t="shared" si="204"/>
        <v>114.47194214068125</v>
      </c>
      <c r="U299" s="112">
        <f t="shared" si="204"/>
        <v>119.4903100406293</v>
      </c>
      <c r="V299" s="112">
        <f t="shared" si="204"/>
        <v>127.94550616713583</v>
      </c>
      <c r="W299" s="112">
        <f>IFERROR(V310*W112,"")</f>
        <v>133.82072457174905</v>
      </c>
      <c r="X299" s="112">
        <f>IFERROR(W310*X112,"")</f>
        <v>138.94174564115403</v>
      </c>
      <c r="Y299" s="112">
        <f>IFERROR(X310*Y112,"")</f>
        <v>144.50936918075845</v>
      </c>
      <c r="Z299" s="111"/>
      <c r="AA299" s="111"/>
    </row>
    <row r="300" spans="12:27" x14ac:dyDescent="0.25">
      <c r="M300" t="s">
        <v>247</v>
      </c>
      <c r="N300" s="14">
        <f>N299*N113</f>
        <v>99.946893477731038</v>
      </c>
      <c r="O300" s="14">
        <f t="shared" ref="O300:O310" si="205">O299*O113</f>
        <v>101.62812825694267</v>
      </c>
      <c r="P300" s="14">
        <f t="shared" ref="P300:P310" si="206">P299*P113</f>
        <v>104.64802778000046</v>
      </c>
      <c r="Q300" s="14">
        <f t="shared" ref="Q300:Q310" si="207">Q299*Q113</f>
        <v>106.98936466051204</v>
      </c>
      <c r="R300" s="14">
        <f t="shared" ref="R300:R310" si="208">R299*R113</f>
        <v>109.26546108951882</v>
      </c>
      <c r="S300" s="14">
        <f t="shared" ref="S300:S310" si="209">S299*S113</f>
        <v>111.75196794365804</v>
      </c>
      <c r="T300" s="14">
        <f t="shared" ref="T300:T310" si="210">T299*T113</f>
        <v>114.9150607513309</v>
      </c>
      <c r="U300" s="14">
        <f t="shared" ref="U300:U310" si="211">U299*U113</f>
        <v>120.64476178771724</v>
      </c>
      <c r="V300" s="14">
        <f t="shared" ref="V300:V310" si="212">V299*V113</f>
        <v>128.46842441393451</v>
      </c>
      <c r="W300" s="14">
        <f>IFERROR(W299*W113,"")</f>
        <v>134.70935193434468</v>
      </c>
      <c r="X300" s="14">
        <f>IFERROR(X299*X113,"")</f>
        <v>139.51382229401375</v>
      </c>
      <c r="Y300" s="14">
        <f>IFERROR(Y299*Y113,"")</f>
        <v>144.5628587136855</v>
      </c>
    </row>
    <row r="301" spans="12:27" x14ac:dyDescent="0.25">
      <c r="M301" t="s">
        <v>248</v>
      </c>
      <c r="N301" s="14">
        <f t="shared" ref="N301:N310" si="213">N300*N114</f>
        <v>100.24303665596302</v>
      </c>
      <c r="O301" s="14">
        <f t="shared" si="205"/>
        <v>102.15623180429084</v>
      </c>
      <c r="P301" s="14">
        <f t="shared" si="206"/>
        <v>104.83549703822104</v>
      </c>
      <c r="Q301" s="14">
        <f t="shared" si="207"/>
        <v>107.03729091514936</v>
      </c>
      <c r="R301" s="14">
        <f t="shared" si="208"/>
        <v>109.56450897833108</v>
      </c>
      <c r="S301" s="14">
        <f t="shared" si="209"/>
        <v>111.75044636209633</v>
      </c>
      <c r="T301" s="14">
        <f t="shared" si="210"/>
        <v>115.06974387270252</v>
      </c>
      <c r="U301" s="14">
        <f t="shared" si="211"/>
        <v>122.33956450047602</v>
      </c>
      <c r="V301" s="14">
        <f t="shared" si="212"/>
        <v>129.48453200597834</v>
      </c>
      <c r="W301" s="14">
        <f t="shared" ref="W301:Y310" si="214">IFERROR(W300*W114,"")</f>
        <v>134.59434292059052</v>
      </c>
      <c r="X301" s="14">
        <f t="shared" si="214"/>
        <v>138.86135058616705</v>
      </c>
      <c r="Y301" s="14">
        <f t="shared" si="214"/>
        <v>146.62346296819831</v>
      </c>
    </row>
    <row r="302" spans="12:27" x14ac:dyDescent="0.25">
      <c r="M302" t="s">
        <v>249</v>
      </c>
      <c r="N302" s="14">
        <f t="shared" si="213"/>
        <v>100.59297453135757</v>
      </c>
      <c r="O302" s="14">
        <f t="shared" si="205"/>
        <v>102.33123033942681</v>
      </c>
      <c r="P302" s="14">
        <f t="shared" si="206"/>
        <v>104.89853665037263</v>
      </c>
      <c r="Q302" s="14">
        <f t="shared" si="207"/>
        <v>107.39834823249426</v>
      </c>
      <c r="R302" s="14">
        <f t="shared" si="208"/>
        <v>110.32879850112691</v>
      </c>
      <c r="S302" s="14">
        <f t="shared" si="209"/>
        <v>111.52685457046103</v>
      </c>
      <c r="T302" s="14">
        <f t="shared" si="210"/>
        <v>115.90689005041321</v>
      </c>
      <c r="U302" s="14">
        <f t="shared" si="211"/>
        <v>122.77412802991864</v>
      </c>
      <c r="V302" s="14">
        <f t="shared" si="212"/>
        <v>130.22445854981606</v>
      </c>
      <c r="W302" s="14">
        <f t="shared" si="214"/>
        <v>135.58430290552309</v>
      </c>
      <c r="X302" s="14">
        <f t="shared" si="214"/>
        <v>139.09566485681444</v>
      </c>
      <c r="Y302" s="14">
        <f t="shared" si="214"/>
        <v>145.27878552543771</v>
      </c>
    </row>
    <row r="303" spans="12:27" x14ac:dyDescent="0.25">
      <c r="M303" t="s">
        <v>250</v>
      </c>
      <c r="N303" s="14">
        <f t="shared" si="213"/>
        <v>100.61576684795304</v>
      </c>
      <c r="O303" s="14">
        <f t="shared" si="205"/>
        <v>102.4438327993051</v>
      </c>
      <c r="P303" s="14">
        <f t="shared" si="206"/>
        <v>105.11996417612887</v>
      </c>
      <c r="Q303" s="14">
        <f t="shared" si="207"/>
        <v>107.942281625394</v>
      </c>
      <c r="R303" s="14">
        <f t="shared" si="208"/>
        <v>110.79390129334098</v>
      </c>
      <c r="S303" s="14">
        <f t="shared" si="209"/>
        <v>112.23371854857886</v>
      </c>
      <c r="T303" s="14">
        <f t="shared" si="210"/>
        <v>116.2594557108584</v>
      </c>
      <c r="U303" s="14">
        <f t="shared" si="211"/>
        <v>123.82789332198597</v>
      </c>
      <c r="V303" s="14">
        <f t="shared" si="212"/>
        <v>130.60097789620394</v>
      </c>
      <c r="W303" s="14">
        <f t="shared" si="214"/>
        <v>135.58480471387449</v>
      </c>
      <c r="X303" s="14">
        <f t="shared" si="214"/>
        <v>139.36138552479008</v>
      </c>
      <c r="Y303" s="14">
        <f t="shared" si="214"/>
        <v>145.22235849976528</v>
      </c>
    </row>
    <row r="304" spans="12:27" x14ac:dyDescent="0.25">
      <c r="M304" t="s">
        <v>251</v>
      </c>
      <c r="N304" s="14">
        <f t="shared" si="213"/>
        <v>101.0860703262055</v>
      </c>
      <c r="O304" s="14">
        <f t="shared" si="205"/>
        <v>102.85185713923809</v>
      </c>
      <c r="P304" s="14">
        <f t="shared" si="206"/>
        <v>105.49000131957342</v>
      </c>
      <c r="Q304" s="14">
        <f t="shared" si="207"/>
        <v>108.15768359367551</v>
      </c>
      <c r="R304" s="14">
        <f t="shared" si="208"/>
        <v>111.16815339013471</v>
      </c>
      <c r="S304" s="14">
        <f t="shared" si="209"/>
        <v>112.96066952023803</v>
      </c>
      <c r="T304" s="14">
        <f t="shared" si="210"/>
        <v>116.76830376692354</v>
      </c>
      <c r="U304" s="14">
        <f t="shared" si="211"/>
        <v>126.06161763023003</v>
      </c>
      <c r="V304" s="14">
        <f t="shared" si="212"/>
        <v>131.21938368885577</v>
      </c>
      <c r="W304" s="14">
        <f t="shared" si="214"/>
        <v>136.01876207413525</v>
      </c>
      <c r="X304" s="14">
        <f t="shared" si="214"/>
        <v>139.12216491422629</v>
      </c>
      <c r="Y304" s="14">
        <f t="shared" si="214"/>
        <v>144.71771082295092</v>
      </c>
    </row>
    <row r="305" spans="12:27" x14ac:dyDescent="0.25">
      <c r="M305" t="s">
        <v>252</v>
      </c>
      <c r="N305" s="14">
        <f t="shared" si="213"/>
        <v>101.30863526665826</v>
      </c>
      <c r="O305" s="14">
        <f t="shared" si="205"/>
        <v>102.93948287894202</v>
      </c>
      <c r="P305" s="14">
        <f t="shared" si="206"/>
        <v>105.45690450813954</v>
      </c>
      <c r="Q305" s="14">
        <f t="shared" si="207"/>
        <v>108.39291513597109</v>
      </c>
      <c r="R305" s="14">
        <f t="shared" si="208"/>
        <v>111.59086503620594</v>
      </c>
      <c r="S305" s="14">
        <f t="shared" si="209"/>
        <v>113.48999317106802</v>
      </c>
      <c r="T305" s="14">
        <f t="shared" si="210"/>
        <v>117.44517487019735</v>
      </c>
      <c r="U305" s="14">
        <f t="shared" si="211"/>
        <v>126.19439162209881</v>
      </c>
      <c r="V305" s="14">
        <f t="shared" si="212"/>
        <v>131.21774625046331</v>
      </c>
      <c r="W305" s="14">
        <f t="shared" si="214"/>
        <v>135.8320517777189</v>
      </c>
      <c r="X305" s="14">
        <f t="shared" si="214"/>
        <v>140.41707358822896</v>
      </c>
      <c r="Y305" s="14" t="str">
        <f t="shared" si="214"/>
        <v/>
      </c>
    </row>
    <row r="306" spans="12:27" x14ac:dyDescent="0.25">
      <c r="M306" t="s">
        <v>253</v>
      </c>
      <c r="N306" s="14">
        <f t="shared" si="213"/>
        <v>101.06065312562953</v>
      </c>
      <c r="O306" s="14">
        <f t="shared" si="205"/>
        <v>102.67688977976663</v>
      </c>
      <c r="P306" s="14">
        <f t="shared" si="206"/>
        <v>105.29068471915312</v>
      </c>
      <c r="Q306" s="14">
        <f t="shared" si="207"/>
        <v>108.27595733559137</v>
      </c>
      <c r="R306" s="14">
        <f t="shared" si="208"/>
        <v>111.2221882731215</v>
      </c>
      <c r="S306" s="14">
        <f t="shared" si="209"/>
        <v>113.00511286442365</v>
      </c>
      <c r="T306" s="14">
        <f t="shared" si="210"/>
        <v>117.42357795566367</v>
      </c>
      <c r="U306" s="14">
        <f t="shared" si="211"/>
        <v>124.86756747727944</v>
      </c>
      <c r="V306" s="14">
        <f t="shared" si="212"/>
        <v>131.24160044766793</v>
      </c>
      <c r="W306" s="14">
        <f t="shared" si="214"/>
        <v>134.88723399873933</v>
      </c>
      <c r="X306" s="14">
        <f t="shared" si="214"/>
        <v>139.92215459887274</v>
      </c>
      <c r="Y306" s="14" t="str">
        <f t="shared" si="214"/>
        <v/>
      </c>
    </row>
    <row r="307" spans="12:27" x14ac:dyDescent="0.25">
      <c r="M307" t="s">
        <v>254</v>
      </c>
      <c r="N307" s="14">
        <f t="shared" si="213"/>
        <v>100.94676742953226</v>
      </c>
      <c r="O307" s="14">
        <f t="shared" si="205"/>
        <v>102.75954852637044</v>
      </c>
      <c r="P307" s="14">
        <f t="shared" si="206"/>
        <v>105.50129823755586</v>
      </c>
      <c r="Q307" s="14">
        <f t="shared" si="207"/>
        <v>108.31256774834719</v>
      </c>
      <c r="R307" s="14">
        <f t="shared" si="208"/>
        <v>111.06686701901687</v>
      </c>
      <c r="S307" s="14">
        <f t="shared" si="209"/>
        <v>112.78976650602107</v>
      </c>
      <c r="T307" s="14">
        <f t="shared" si="210"/>
        <v>117.60857436282184</v>
      </c>
      <c r="U307" s="14">
        <f t="shared" si="211"/>
        <v>125.15683300368869</v>
      </c>
      <c r="V307" s="14">
        <f t="shared" si="212"/>
        <v>131.3158779292591</v>
      </c>
      <c r="W307" s="14">
        <f t="shared" si="214"/>
        <v>134.42420582322976</v>
      </c>
      <c r="X307" s="14">
        <f t="shared" si="214"/>
        <v>139.92908514711775</v>
      </c>
      <c r="Y307" s="14" t="str">
        <f t="shared" si="214"/>
        <v/>
      </c>
    </row>
    <row r="308" spans="12:27" x14ac:dyDescent="0.25">
      <c r="M308" t="s">
        <v>255</v>
      </c>
      <c r="N308" s="14">
        <f t="shared" si="213"/>
        <v>101.07812588148612</v>
      </c>
      <c r="O308" s="14">
        <f t="shared" si="205"/>
        <v>103.01800798319329</v>
      </c>
      <c r="P308" s="14">
        <f t="shared" si="206"/>
        <v>105.25057415091841</v>
      </c>
      <c r="Q308" s="14">
        <f t="shared" si="207"/>
        <v>108.61426530668757</v>
      </c>
      <c r="R308" s="14">
        <f t="shared" si="208"/>
        <v>111.2499294129678</v>
      </c>
      <c r="S308" s="14">
        <f t="shared" si="209"/>
        <v>113.12923239730794</v>
      </c>
      <c r="T308" s="14">
        <f t="shared" si="210"/>
        <v>118.08000305517338</v>
      </c>
      <c r="U308" s="14">
        <f t="shared" si="211"/>
        <v>126.35701356871344</v>
      </c>
      <c r="V308" s="14">
        <f t="shared" si="212"/>
        <v>132.62991136511579</v>
      </c>
      <c r="W308" s="14">
        <f t="shared" si="214"/>
        <v>136.15009908386401</v>
      </c>
      <c r="X308" s="14">
        <f t="shared" si="214"/>
        <v>141.18489305638775</v>
      </c>
      <c r="Y308" s="14" t="str">
        <f t="shared" si="214"/>
        <v/>
      </c>
    </row>
    <row r="309" spans="12:27" x14ac:dyDescent="0.25">
      <c r="M309" t="s">
        <v>256</v>
      </c>
      <c r="N309" s="14">
        <f t="shared" si="213"/>
        <v>101.27041903674848</v>
      </c>
      <c r="O309" s="14">
        <f t="shared" si="205"/>
        <v>103.40809882646164</v>
      </c>
      <c r="P309" s="14">
        <f t="shared" si="206"/>
        <v>106.01660586148385</v>
      </c>
      <c r="Q309" s="14">
        <f t="shared" si="207"/>
        <v>109.00136823117757</v>
      </c>
      <c r="R309" s="14">
        <f t="shared" si="208"/>
        <v>111.58583747067601</v>
      </c>
      <c r="S309" s="14">
        <f t="shared" si="209"/>
        <v>112.68806105069814</v>
      </c>
      <c r="T309" s="14">
        <f t="shared" si="210"/>
        <v>118.73612251735136</v>
      </c>
      <c r="U309" s="14">
        <f t="shared" si="211"/>
        <v>126.48727759339161</v>
      </c>
      <c r="V309" s="14">
        <f t="shared" si="212"/>
        <v>133.63031586648739</v>
      </c>
      <c r="W309" s="14">
        <f t="shared" si="214"/>
        <v>137.86674362836524</v>
      </c>
      <c r="X309" s="14">
        <f t="shared" si="214"/>
        <v>142.13411701863717</v>
      </c>
      <c r="Y309" s="14" t="str">
        <f t="shared" si="214"/>
        <v/>
      </c>
    </row>
    <row r="310" spans="12:27" x14ac:dyDescent="0.25">
      <c r="L310" s="38"/>
      <c r="M310" s="38" t="s">
        <v>257</v>
      </c>
      <c r="N310" s="123">
        <f t="shared" si="213"/>
        <v>101.12748726304126</v>
      </c>
      <c r="O310" s="123">
        <f t="shared" si="205"/>
        <v>103.62860514072028</v>
      </c>
      <c r="P310" s="123">
        <f t="shared" si="206"/>
        <v>105.85040955698869</v>
      </c>
      <c r="Q310" s="123">
        <f t="shared" si="207"/>
        <v>108.77102224592667</v>
      </c>
      <c r="R310" s="123">
        <f t="shared" si="208"/>
        <v>111.40641258974179</v>
      </c>
      <c r="S310" s="123">
        <f t="shared" si="209"/>
        <v>113.49805955049652</v>
      </c>
      <c r="T310" s="123">
        <f t="shared" si="210"/>
        <v>119.08433085974707</v>
      </c>
      <c r="U310" s="123">
        <f t="shared" si="211"/>
        <v>126.41279883336479</v>
      </c>
      <c r="V310" s="123">
        <f t="shared" si="212"/>
        <v>134.28707653502715</v>
      </c>
      <c r="W310" s="123">
        <f t="shared" si="214"/>
        <v>138.82994394609628</v>
      </c>
      <c r="X310" s="123">
        <f t="shared" si="214"/>
        <v>143.21142618503171</v>
      </c>
      <c r="Y310" s="123" t="str">
        <f t="shared" si="214"/>
        <v/>
      </c>
      <c r="Z310" s="38"/>
      <c r="AA310" s="38"/>
    </row>
    <row r="311" spans="12:27" x14ac:dyDescent="0.25"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Y311" s="159"/>
    </row>
    <row r="312" spans="12:27" ht="45.75" thickBot="1" x14ac:dyDescent="0.3">
      <c r="L312" s="74" t="s">
        <v>287</v>
      </c>
      <c r="M312" s="74"/>
      <c r="N312" s="74">
        <v>2015</v>
      </c>
      <c r="O312" s="74">
        <v>2016</v>
      </c>
      <c r="P312" s="74">
        <v>2017</v>
      </c>
      <c r="Q312" s="74">
        <v>2018</v>
      </c>
      <c r="R312" s="74">
        <v>2019</v>
      </c>
      <c r="S312" s="74">
        <v>2020</v>
      </c>
      <c r="T312" s="74">
        <v>2021</v>
      </c>
      <c r="U312" s="74">
        <v>2022</v>
      </c>
      <c r="V312" s="74">
        <v>2023</v>
      </c>
      <c r="W312" s="74">
        <v>2024</v>
      </c>
      <c r="X312" s="74">
        <v>2025</v>
      </c>
      <c r="Y312" s="74">
        <v>2026</v>
      </c>
      <c r="Z312" s="74">
        <v>2027</v>
      </c>
      <c r="AA312" s="74">
        <v>2028</v>
      </c>
    </row>
    <row r="313" spans="12:27" x14ac:dyDescent="0.25">
      <c r="L313" s="117" t="s">
        <v>277</v>
      </c>
      <c r="M313" s="112" t="s">
        <v>292</v>
      </c>
      <c r="N313" s="112">
        <v>100</v>
      </c>
      <c r="O313" s="112">
        <f t="shared" ref="O313:V313" si="215">N324*O3</f>
        <v>101.51519679317461</v>
      </c>
      <c r="P313" s="112">
        <f t="shared" si="215"/>
        <v>103.94412831813449</v>
      </c>
      <c r="Q313" s="112">
        <f t="shared" si="215"/>
        <v>106.0370044969373</v>
      </c>
      <c r="R313" s="112">
        <f t="shared" si="215"/>
        <v>108.69869443022363</v>
      </c>
      <c r="S313" s="112">
        <f t="shared" si="215"/>
        <v>112.04763072527859</v>
      </c>
      <c r="T313" s="112">
        <f t="shared" si="215"/>
        <v>114.71044386668092</v>
      </c>
      <c r="U313" s="112">
        <f t="shared" si="215"/>
        <v>119.12564109826694</v>
      </c>
      <c r="V313" s="112">
        <f t="shared" si="215"/>
        <v>125.46804895526637</v>
      </c>
      <c r="W313" s="112">
        <f>IFERROR(V324*W3,"")</f>
        <v>133.44255359552625</v>
      </c>
      <c r="X313" s="112">
        <f>IFERROR(W324*X3,"")</f>
        <v>138.75360606589044</v>
      </c>
      <c r="Y313" s="112">
        <f>IFERROR(X324*Y3,"")</f>
        <v>143.6378282916132</v>
      </c>
    </row>
    <row r="314" spans="12:27" x14ac:dyDescent="0.25">
      <c r="M314" t="s">
        <v>247</v>
      </c>
      <c r="N314" s="14">
        <f t="shared" ref="N314:N324" si="216">N313*N4</f>
        <v>100</v>
      </c>
      <c r="O314" s="14">
        <f t="shared" ref="O314:O324" si="217">O313*O4</f>
        <v>101.78074476684883</v>
      </c>
      <c r="P314" s="14">
        <f t="shared" ref="P314:P324" si="218">P313*P4</f>
        <v>104.36203234280534</v>
      </c>
      <c r="Q314" s="14">
        <f t="shared" ref="Q314:Q324" si="219">Q313*Q4</f>
        <v>106.26455171688781</v>
      </c>
      <c r="R314" s="14">
        <f t="shared" ref="R314:R324" si="220">R313*R4</f>
        <v>108.85029651450567</v>
      </c>
      <c r="S314" s="14">
        <f t="shared" ref="S314:S324" si="221">S313*S4</f>
        <v>112.46557712676318</v>
      </c>
      <c r="T314" s="14">
        <f t="shared" ref="T314:T324" si="222">T313*T4</f>
        <v>115.05218302417848</v>
      </c>
      <c r="U314" s="14">
        <f t="shared" ref="U314:U324" si="223">U313*U4</f>
        <v>119.65813119257591</v>
      </c>
      <c r="V314" s="14">
        <f t="shared" ref="V314:V324" si="224">V313*V4</f>
        <v>125.80992374806</v>
      </c>
      <c r="W314" s="14">
        <f>IFERROR(W313*W4,"")</f>
        <v>133.21541733408705</v>
      </c>
      <c r="X314" s="14">
        <f>IFERROR(X313*X4,"")</f>
        <v>138.56405195924305</v>
      </c>
      <c r="Y314" s="14">
        <f>IFERROR(Y313*Y4,"")</f>
        <v>143.90424715701897</v>
      </c>
    </row>
    <row r="315" spans="12:27" x14ac:dyDescent="0.25">
      <c r="M315" t="s">
        <v>248</v>
      </c>
      <c r="N315" s="14">
        <f t="shared" si="216"/>
        <v>100</v>
      </c>
      <c r="O315" s="14">
        <f t="shared" si="217"/>
        <v>102.04698737274117</v>
      </c>
      <c r="P315" s="14">
        <f t="shared" si="218"/>
        <v>104.78161653716602</v>
      </c>
      <c r="Q315" s="14">
        <f t="shared" si="219"/>
        <v>106.49258723559358</v>
      </c>
      <c r="R315" s="14">
        <f t="shared" si="220"/>
        <v>109.00211003823581</v>
      </c>
      <c r="S315" s="14">
        <f t="shared" si="221"/>
        <v>112.885082500922</v>
      </c>
      <c r="T315" s="14">
        <f t="shared" si="222"/>
        <v>115.39494027251267</v>
      </c>
      <c r="U315" s="14">
        <f t="shared" si="223"/>
        <v>120.1930015108058</v>
      </c>
      <c r="V315" s="14">
        <f t="shared" si="224"/>
        <v>126.15273007979857</v>
      </c>
      <c r="W315" s="14">
        <f t="shared" ref="W315:Y324" si="225">IFERROR(W314*W5,"")</f>
        <v>132.98866768756093</v>
      </c>
      <c r="X315" s="14">
        <f t="shared" si="225"/>
        <v>138.37475680629328</v>
      </c>
      <c r="Y315" s="14">
        <f t="shared" si="225"/>
        <v>144.17116017506328</v>
      </c>
    </row>
    <row r="316" spans="12:27" x14ac:dyDescent="0.25">
      <c r="M316" t="s">
        <v>249</v>
      </c>
      <c r="N316" s="14">
        <f t="shared" si="216"/>
        <v>100.11350737797957</v>
      </c>
      <c r="O316" s="14">
        <f t="shared" si="217"/>
        <v>102.12266181647327</v>
      </c>
      <c r="P316" s="14">
        <f t="shared" si="218"/>
        <v>104.9708213340912</v>
      </c>
      <c r="Q316" s="14">
        <f t="shared" si="219"/>
        <v>106.79533801664714</v>
      </c>
      <c r="R316" s="14">
        <f t="shared" si="220"/>
        <v>109.79691709059796</v>
      </c>
      <c r="S316" s="14">
        <f t="shared" si="221"/>
        <v>113.22578194508976</v>
      </c>
      <c r="T316" s="14">
        <f t="shared" si="222"/>
        <v>116.11426568759722</v>
      </c>
      <c r="U316" s="14">
        <f>U315*U6</f>
        <v>120.91249332829331</v>
      </c>
      <c r="V316" s="14">
        <f t="shared" si="224"/>
        <v>126.91040413433191</v>
      </c>
      <c r="W316" s="14">
        <f t="shared" si="225"/>
        <v>133.02658860791666</v>
      </c>
      <c r="X316" s="14">
        <f t="shared" si="225"/>
        <v>138.33679391005012</v>
      </c>
      <c r="Y316" s="14">
        <f t="shared" si="225"/>
        <v>144.01920111295516</v>
      </c>
    </row>
    <row r="317" spans="12:27" x14ac:dyDescent="0.25">
      <c r="M317" t="s">
        <v>250</v>
      </c>
      <c r="N317" s="14">
        <f t="shared" si="216"/>
        <v>100.22714359520771</v>
      </c>
      <c r="O317" s="14">
        <f t="shared" si="217"/>
        <v>102.19839237770164</v>
      </c>
      <c r="P317" s="14">
        <f t="shared" si="218"/>
        <v>105.16036777925929</v>
      </c>
      <c r="Q317" s="14">
        <f t="shared" si="219"/>
        <v>107.09894949643859</v>
      </c>
      <c r="R317" s="14">
        <f t="shared" si="220"/>
        <v>110.59751961105025</v>
      </c>
      <c r="S317" s="14">
        <f t="shared" si="221"/>
        <v>113.56750965719768</v>
      </c>
      <c r="T317" s="14">
        <f t="shared" si="222"/>
        <v>116.83807508656845</v>
      </c>
      <c r="U317" s="14">
        <f t="shared" si="223"/>
        <v>121.63629212263407</v>
      </c>
      <c r="V317" s="14">
        <f t="shared" si="224"/>
        <v>127.67262878378737</v>
      </c>
      <c r="W317" s="14">
        <f t="shared" si="225"/>
        <v>133.06452034119522</v>
      </c>
      <c r="X317" s="14">
        <f t="shared" si="225"/>
        <v>138.29884142886766</v>
      </c>
      <c r="Y317" s="14">
        <f t="shared" si="225"/>
        <v>143.86740221850144</v>
      </c>
    </row>
    <row r="318" spans="12:27" x14ac:dyDescent="0.25">
      <c r="M318" t="s">
        <v>251</v>
      </c>
      <c r="N318" s="14">
        <f t="shared" si="216"/>
        <v>100.34090879792645</v>
      </c>
      <c r="O318" s="14">
        <f t="shared" si="217"/>
        <v>102.27417909804105</v>
      </c>
      <c r="P318" s="14">
        <f t="shared" si="218"/>
        <v>105.35025648958658</v>
      </c>
      <c r="Q318" s="14">
        <f t="shared" si="219"/>
        <v>107.40342412187266</v>
      </c>
      <c r="R318" s="14">
        <f t="shared" si="220"/>
        <v>111.40395985821415</v>
      </c>
      <c r="S318" s="14">
        <f t="shared" si="221"/>
        <v>113.91026874067011</v>
      </c>
      <c r="T318" s="14">
        <f t="shared" si="222"/>
        <v>117.56639642076949</v>
      </c>
      <c r="U318" s="14">
        <f t="shared" si="223"/>
        <v>122.36442367598319</v>
      </c>
      <c r="V318" s="14">
        <f t="shared" si="224"/>
        <v>128.4394313590654</v>
      </c>
      <c r="W318" s="14">
        <f t="shared" si="225"/>
        <v>133.10246289047984</v>
      </c>
      <c r="X318" s="14">
        <f t="shared" si="225"/>
        <v>138.26089935988855</v>
      </c>
      <c r="Y318" s="14">
        <f t="shared" si="225"/>
        <v>143.71576332288245</v>
      </c>
    </row>
    <row r="319" spans="12:27" x14ac:dyDescent="0.25">
      <c r="M319" t="s">
        <v>252</v>
      </c>
      <c r="N319" s="14">
        <f t="shared" si="216"/>
        <v>100.49225255176947</v>
      </c>
      <c r="O319" s="14">
        <f t="shared" si="217"/>
        <v>102.27417909804105</v>
      </c>
      <c r="P319" s="14">
        <f t="shared" si="218"/>
        <v>105.12320852301421</v>
      </c>
      <c r="Q319" s="14">
        <f t="shared" si="219"/>
        <v>107.25204508857898</v>
      </c>
      <c r="R319" s="14">
        <f t="shared" si="220"/>
        <v>111.40395985821415</v>
      </c>
      <c r="S319" s="14">
        <f t="shared" si="221"/>
        <v>113.68312962054912</v>
      </c>
      <c r="T319" s="14">
        <f t="shared" si="222"/>
        <v>117.4149421258635</v>
      </c>
      <c r="U319" s="14">
        <f t="shared" si="223"/>
        <v>122.09931969401727</v>
      </c>
      <c r="V319" s="14">
        <f t="shared" si="224"/>
        <v>127.98477850469702</v>
      </c>
      <c r="W319" s="14">
        <f t="shared" si="225"/>
        <v>132.49572801690502</v>
      </c>
      <c r="X319" s="14">
        <f t="shared" si="225"/>
        <v>137.84330740685209</v>
      </c>
      <c r="Y319" s="14" t="str">
        <f t="shared" si="225"/>
        <v/>
      </c>
    </row>
    <row r="320" spans="12:27" x14ac:dyDescent="0.25">
      <c r="M320" t="s">
        <v>253</v>
      </c>
      <c r="N320" s="14">
        <f t="shared" si="216"/>
        <v>100.64382457673443</v>
      </c>
      <c r="O320" s="14">
        <f t="shared" si="217"/>
        <v>102.27417909804105</v>
      </c>
      <c r="P320" s="14">
        <f t="shared" si="218"/>
        <v>104.896649883956</v>
      </c>
      <c r="Q320" s="14">
        <f t="shared" si="219"/>
        <v>107.10087941544498</v>
      </c>
      <c r="R320" s="14">
        <f t="shared" si="220"/>
        <v>111.40395985821415</v>
      </c>
      <c r="S320" s="14">
        <f t="shared" si="221"/>
        <v>113.45644341990995</v>
      </c>
      <c r="T320" s="14">
        <f t="shared" si="222"/>
        <v>117.2636829411603</v>
      </c>
      <c r="U320" s="14">
        <f t="shared" si="223"/>
        <v>121.83479006298721</v>
      </c>
      <c r="V320" s="14">
        <f t="shared" si="224"/>
        <v>127.53173504096357</v>
      </c>
      <c r="W320" s="14">
        <f t="shared" si="225"/>
        <v>131.89175888634364</v>
      </c>
      <c r="X320" s="14">
        <f t="shared" si="225"/>
        <v>137.42697671451947</v>
      </c>
      <c r="Y320" s="14" t="str">
        <f t="shared" si="225"/>
        <v/>
      </c>
    </row>
    <row r="321" spans="12:27" x14ac:dyDescent="0.25">
      <c r="M321" t="s">
        <v>254</v>
      </c>
      <c r="N321" s="14">
        <f t="shared" si="216"/>
        <v>100.79562521712167</v>
      </c>
      <c r="O321" s="14">
        <f t="shared" si="217"/>
        <v>102.27417909804105</v>
      </c>
      <c r="P321" s="14">
        <f t="shared" si="218"/>
        <v>104.67057951782679</v>
      </c>
      <c r="Q321" s="14">
        <f t="shared" si="219"/>
        <v>106.94992680175162</v>
      </c>
      <c r="R321" s="14">
        <f t="shared" si="220"/>
        <v>111.40395985821415</v>
      </c>
      <c r="S321" s="14">
        <f t="shared" si="221"/>
        <v>113.23020923562299</v>
      </c>
      <c r="T321" s="14">
        <f t="shared" si="222"/>
        <v>117.11261861531017</v>
      </c>
      <c r="U321" s="14">
        <f t="shared" si="223"/>
        <v>121.57083353855487</v>
      </c>
      <c r="V321" s="14">
        <f t="shared" si="224"/>
        <v>127.08029527090706</v>
      </c>
      <c r="W321" s="14">
        <f t="shared" si="225"/>
        <v>131.29054289142013</v>
      </c>
      <c r="X321" s="14">
        <f t="shared" si="225"/>
        <v>137.01190347348165</v>
      </c>
      <c r="Y321" s="14" t="str">
        <f t="shared" si="225"/>
        <v/>
      </c>
    </row>
    <row r="322" spans="12:27" x14ac:dyDescent="0.25">
      <c r="M322" t="s">
        <v>255</v>
      </c>
      <c r="N322" s="14">
        <f t="shared" si="216"/>
        <v>100.94696999972994</v>
      </c>
      <c r="O322" s="14">
        <f t="shared" si="217"/>
        <v>102.69038922385623</v>
      </c>
      <c r="P322" s="14">
        <f t="shared" si="218"/>
        <v>105.04899809887462</v>
      </c>
      <c r="Q322" s="14">
        <f t="shared" si="219"/>
        <v>107.47975658774756</v>
      </c>
      <c r="R322" s="14">
        <f t="shared" si="220"/>
        <v>111.47966761211033</v>
      </c>
      <c r="S322" s="14">
        <f t="shared" si="221"/>
        <v>113.60877897562843</v>
      </c>
      <c r="T322" s="14">
        <f t="shared" si="222"/>
        <v>117.60484753286563</v>
      </c>
      <c r="U322" s="14">
        <f t="shared" si="223"/>
        <v>122.74488208674651</v>
      </c>
      <c r="V322" s="14">
        <f t="shared" si="224"/>
        <v>129.23997828535002</v>
      </c>
      <c r="W322" s="14">
        <f t="shared" si="225"/>
        <v>133.79348218397755</v>
      </c>
      <c r="X322" s="14">
        <f t="shared" si="225"/>
        <v>139.09992084423297</v>
      </c>
      <c r="Y322" s="14" t="str">
        <f t="shared" si="225"/>
        <v/>
      </c>
    </row>
    <row r="323" spans="12:27" x14ac:dyDescent="0.25">
      <c r="M323" t="s">
        <v>256</v>
      </c>
      <c r="N323" s="14">
        <f t="shared" si="216"/>
        <v>101.09854202675656</v>
      </c>
      <c r="O323" s="14">
        <f t="shared" si="217"/>
        <v>103.10829313856671</v>
      </c>
      <c r="P323" s="14">
        <f t="shared" si="218"/>
        <v>105.42878478759073</v>
      </c>
      <c r="Q323" s="14">
        <f t="shared" si="219"/>
        <v>108.0122111497534</v>
      </c>
      <c r="R323" s="14">
        <f t="shared" si="220"/>
        <v>111.55542681538056</v>
      </c>
      <c r="S323" s="14">
        <f t="shared" si="221"/>
        <v>113.98861441185588</v>
      </c>
      <c r="T323" s="14">
        <f t="shared" si="222"/>
        <v>118.09914530781788</v>
      </c>
      <c r="U323" s="14">
        <f t="shared" si="223"/>
        <v>123.93026879848767</v>
      </c>
      <c r="V323" s="14">
        <f t="shared" si="224"/>
        <v>131.43636432061089</v>
      </c>
      <c r="W323" s="14">
        <f t="shared" si="225"/>
        <v>136.34413782353346</v>
      </c>
      <c r="X323" s="14">
        <f t="shared" si="225"/>
        <v>141.21975892858674</v>
      </c>
      <c r="Y323" s="14" t="str">
        <f t="shared" si="225"/>
        <v/>
      </c>
    </row>
    <row r="324" spans="12:27" x14ac:dyDescent="0.25">
      <c r="M324" t="s">
        <v>257</v>
      </c>
      <c r="N324" s="14">
        <f t="shared" si="216"/>
        <v>101.25034163940934</v>
      </c>
      <c r="O324" s="14">
        <f t="shared" si="217"/>
        <v>103.52789773513506</v>
      </c>
      <c r="P324" s="14">
        <f t="shared" si="218"/>
        <v>105.80994453013444</v>
      </c>
      <c r="Q324" s="14">
        <f t="shared" si="219"/>
        <v>108.54730349090576</v>
      </c>
      <c r="R324" s="14">
        <f t="shared" si="220"/>
        <v>111.63123750298871</v>
      </c>
      <c r="S324" s="14">
        <f t="shared" si="221"/>
        <v>114.3697197759878</v>
      </c>
      <c r="T324" s="14">
        <f t="shared" si="222"/>
        <v>118.59552063565546</v>
      </c>
      <c r="U324" s="14">
        <f t="shared" si="223"/>
        <v>125.12710317006184</v>
      </c>
      <c r="V324" s="14">
        <f t="shared" si="224"/>
        <v>133.6700771310685</v>
      </c>
      <c r="W324" s="14">
        <f t="shared" si="225"/>
        <v>138.94341948048125</v>
      </c>
      <c r="X324" s="14">
        <f t="shared" si="225"/>
        <v>143.37190266399054</v>
      </c>
      <c r="Y324" s="14" t="str">
        <f t="shared" si="225"/>
        <v/>
      </c>
    </row>
    <row r="325" spans="12:27" x14ac:dyDescent="0.25">
      <c r="L325" s="117" t="s">
        <v>278</v>
      </c>
      <c r="M325" s="112" t="s">
        <v>292</v>
      </c>
      <c r="N325" s="112">
        <v>100</v>
      </c>
      <c r="O325" s="112">
        <f t="shared" ref="O325:V325" si="226">N336*O15</f>
        <v>101.60206846314826</v>
      </c>
      <c r="P325" s="112">
        <f t="shared" si="226"/>
        <v>102.9116723689891</v>
      </c>
      <c r="Q325" s="112">
        <f t="shared" si="226"/>
        <v>106.22797323413521</v>
      </c>
      <c r="R325" s="112">
        <f t="shared" si="226"/>
        <v>107.84952074102296</v>
      </c>
      <c r="S325" s="112">
        <f t="shared" si="226"/>
        <v>106.63005589542135</v>
      </c>
      <c r="T325" s="112">
        <f t="shared" si="226"/>
        <v>110.77095516653382</v>
      </c>
      <c r="U325" s="112">
        <f t="shared" si="226"/>
        <v>112.10761417236475</v>
      </c>
      <c r="V325" s="112">
        <f t="shared" si="226"/>
        <v>122.82041736308916</v>
      </c>
      <c r="W325" s="112">
        <f>IFERROR(V336*W15,"")</f>
        <v>121.71880319906519</v>
      </c>
      <c r="X325" s="112">
        <f>IFERROR(W336*X15,"")</f>
        <v>121.2042706182645</v>
      </c>
      <c r="Y325" s="112">
        <f>IFERROR(X336*Y15,"")</f>
        <v>125.75298981620675</v>
      </c>
      <c r="Z325" s="111"/>
      <c r="AA325" s="111"/>
    </row>
    <row r="326" spans="12:27" x14ac:dyDescent="0.25">
      <c r="M326" t="s">
        <v>247</v>
      </c>
      <c r="N326" s="14">
        <f t="shared" ref="N326:N336" si="227">N325*N16</f>
        <v>99.983705313055509</v>
      </c>
      <c r="O326" s="14">
        <f t="shared" ref="O326:O336" si="228">O325*O16</f>
        <v>101.54977733302623</v>
      </c>
      <c r="P326" s="14">
        <f t="shared" ref="P326:P336" si="229">P325*P16</f>
        <v>103.00631758563473</v>
      </c>
      <c r="Q326" s="14">
        <f t="shared" ref="Q326:Q336" si="230">Q325*Q16</f>
        <v>106.16834210126081</v>
      </c>
      <c r="R326" s="14">
        <f t="shared" ref="R326:R336" si="231">R325*R16</f>
        <v>107.87853311056269</v>
      </c>
      <c r="S326" s="14">
        <f t="shared" ref="S326:S336" si="232">S325*S16</f>
        <v>106.76087533163719</v>
      </c>
      <c r="T326" s="14">
        <f t="shared" ref="T326:T336" si="233">T325*T16</f>
        <v>110.60379765070982</v>
      </c>
      <c r="U326" s="14">
        <f t="shared" ref="U326:U336" si="234">U325*U16</f>
        <v>112.38827276116123</v>
      </c>
      <c r="V326" s="14">
        <f t="shared" ref="V326:V336" si="235">V325*V16</f>
        <v>122.32719623619545</v>
      </c>
      <c r="W326" s="14">
        <f>IFERROR(W325*W16,"")</f>
        <v>123.46597784382966</v>
      </c>
      <c r="X326" s="14">
        <f>IFERROR(X325*X16,"")</f>
        <v>121.79623407235862</v>
      </c>
      <c r="Y326" s="14">
        <f>IFERROR(Y325*Y16,"")</f>
        <v>125.95994318534225</v>
      </c>
    </row>
    <row r="327" spans="12:27" x14ac:dyDescent="0.25">
      <c r="M327" t="s">
        <v>248</v>
      </c>
      <c r="N327" s="14">
        <f t="shared" si="227"/>
        <v>99.992764493629835</v>
      </c>
      <c r="O327" s="14">
        <f t="shared" si="228"/>
        <v>101.66711893098115</v>
      </c>
      <c r="P327" s="14">
        <f t="shared" si="229"/>
        <v>103.0459337213163</v>
      </c>
      <c r="Q327" s="14">
        <f t="shared" si="230"/>
        <v>106.19535251471648</v>
      </c>
      <c r="R327" s="14">
        <f t="shared" si="231"/>
        <v>108.03021617832353</v>
      </c>
      <c r="S327" s="14">
        <f t="shared" si="232"/>
        <v>106.68586184974812</v>
      </c>
      <c r="T327" s="14">
        <f t="shared" si="233"/>
        <v>110.66671414714459</v>
      </c>
      <c r="U327" s="14">
        <f t="shared" si="234"/>
        <v>112.81683894222489</v>
      </c>
      <c r="V327" s="14">
        <f t="shared" si="235"/>
        <v>122.30474636308533</v>
      </c>
      <c r="W327" s="14">
        <f t="shared" ref="W327:Y336" si="236">IFERROR(W326*W17,"")</f>
        <v>123.27358590765772</v>
      </c>
      <c r="X327" s="14">
        <f t="shared" si="236"/>
        <v>121.79340071111686</v>
      </c>
      <c r="Y327" s="14">
        <f t="shared" si="236"/>
        <v>125.90771212794753</v>
      </c>
    </row>
    <row r="328" spans="12:27" x14ac:dyDescent="0.25">
      <c r="M328" t="s">
        <v>249</v>
      </c>
      <c r="N328" s="14">
        <f t="shared" si="227"/>
        <v>100.03804212360373</v>
      </c>
      <c r="O328" s="14">
        <f t="shared" si="228"/>
        <v>101.66222552464463</v>
      </c>
      <c r="P328" s="14">
        <f t="shared" si="229"/>
        <v>103.81773378770885</v>
      </c>
      <c r="Q328" s="14">
        <f t="shared" si="230"/>
        <v>106.17238929830896</v>
      </c>
      <c r="R328" s="14">
        <f t="shared" si="231"/>
        <v>108.12408654560335</v>
      </c>
      <c r="S328" s="14">
        <f t="shared" si="232"/>
        <v>108.1759215283256</v>
      </c>
      <c r="T328" s="14">
        <f t="shared" si="233"/>
        <v>110.53792563152253</v>
      </c>
      <c r="U328" s="14">
        <f t="shared" si="234"/>
        <v>112.83785210823859</v>
      </c>
      <c r="V328" s="14">
        <f t="shared" si="235"/>
        <v>121.74513423396748</v>
      </c>
      <c r="W328" s="14">
        <f t="shared" si="236"/>
        <v>123.32889109396152</v>
      </c>
      <c r="X328" s="14">
        <f t="shared" si="236"/>
        <v>121.7873470032053</v>
      </c>
      <c r="Y328" s="14">
        <f t="shared" si="236"/>
        <v>126.44662028325583</v>
      </c>
    </row>
    <row r="329" spans="12:27" x14ac:dyDescent="0.25">
      <c r="M329" t="s">
        <v>250</v>
      </c>
      <c r="N329" s="14">
        <f t="shared" si="227"/>
        <v>100.27520479499155</v>
      </c>
      <c r="O329" s="14">
        <f t="shared" si="228"/>
        <v>101.63962376850822</v>
      </c>
      <c r="P329" s="14">
        <f t="shared" si="229"/>
        <v>103.76033174969952</v>
      </c>
      <c r="Q329" s="14">
        <f t="shared" si="230"/>
        <v>106.28509373097771</v>
      </c>
      <c r="R329" s="14">
        <f t="shared" si="231"/>
        <v>108.16668512106772</v>
      </c>
      <c r="S329" s="14">
        <f t="shared" si="232"/>
        <v>109.94117794610115</v>
      </c>
      <c r="T329" s="14">
        <f t="shared" si="233"/>
        <v>110.56853357165978</v>
      </c>
      <c r="U329" s="14">
        <f t="shared" si="234"/>
        <v>113.40488342912296</v>
      </c>
      <c r="V329" s="14">
        <f t="shared" si="235"/>
        <v>121.87054698861088</v>
      </c>
      <c r="W329" s="14">
        <f t="shared" si="236"/>
        <v>121.39328774762485</v>
      </c>
      <c r="X329" s="14">
        <f t="shared" si="236"/>
        <v>121.67735932215585</v>
      </c>
      <c r="Y329" s="14">
        <f t="shared" si="236"/>
        <v>126.46410449585903</v>
      </c>
    </row>
    <row r="330" spans="12:27" x14ac:dyDescent="0.25">
      <c r="M330" t="s">
        <v>251</v>
      </c>
      <c r="N330" s="14">
        <f t="shared" si="227"/>
        <v>100.16606981401353</v>
      </c>
      <c r="O330" s="14">
        <f t="shared" si="228"/>
        <v>101.58466576649995</v>
      </c>
      <c r="P330" s="14">
        <f t="shared" si="229"/>
        <v>103.83233710738462</v>
      </c>
      <c r="Q330" s="14">
        <f t="shared" si="230"/>
        <v>106.5258762886079</v>
      </c>
      <c r="R330" s="14">
        <f t="shared" si="231"/>
        <v>108.42197383444173</v>
      </c>
      <c r="S330" s="14">
        <f t="shared" si="232"/>
        <v>110.5727543611353</v>
      </c>
      <c r="T330" s="14">
        <f t="shared" si="233"/>
        <v>110.27409882398344</v>
      </c>
      <c r="U330" s="14">
        <f t="shared" si="234"/>
        <v>114.05408856319765</v>
      </c>
      <c r="V330" s="14">
        <f t="shared" si="235"/>
        <v>121.7538167959105</v>
      </c>
      <c r="W330" s="14">
        <f t="shared" si="236"/>
        <v>121.81942135134975</v>
      </c>
      <c r="X330" s="14">
        <f t="shared" si="236"/>
        <v>121.51171301208943</v>
      </c>
      <c r="Y330" s="14">
        <f t="shared" si="236"/>
        <v>126.49686721723104</v>
      </c>
    </row>
    <row r="331" spans="12:27" x14ac:dyDescent="0.25">
      <c r="M331" t="s">
        <v>252</v>
      </c>
      <c r="N331" s="14">
        <f t="shared" si="227"/>
        <v>100.31229280169863</v>
      </c>
      <c r="O331" s="14">
        <f t="shared" si="228"/>
        <v>101.43494881020671</v>
      </c>
      <c r="P331" s="14">
        <f t="shared" si="229"/>
        <v>103.89809178069558</v>
      </c>
      <c r="Q331" s="14">
        <f t="shared" si="230"/>
        <v>106.44187473802212</v>
      </c>
      <c r="R331" s="14">
        <f t="shared" si="231"/>
        <v>108.48360454584144</v>
      </c>
      <c r="S331" s="14">
        <f t="shared" si="232"/>
        <v>111.13693537480061</v>
      </c>
      <c r="T331" s="14">
        <f t="shared" si="233"/>
        <v>110.284519620159</v>
      </c>
      <c r="U331" s="14">
        <f t="shared" si="234"/>
        <v>114.82965803006941</v>
      </c>
      <c r="V331" s="14">
        <f t="shared" si="235"/>
        <v>122.09151667856325</v>
      </c>
      <c r="W331" s="14">
        <f t="shared" si="236"/>
        <v>121.78675811832112</v>
      </c>
      <c r="X331" s="14">
        <f t="shared" si="236"/>
        <v>121.42360856010613</v>
      </c>
      <c r="Y331" s="14" t="str">
        <f t="shared" si="236"/>
        <v/>
      </c>
    </row>
    <row r="332" spans="12:27" x14ac:dyDescent="0.25">
      <c r="M332" t="s">
        <v>253</v>
      </c>
      <c r="N332" s="14">
        <f t="shared" si="227"/>
        <v>100.21059705046292</v>
      </c>
      <c r="O332" s="14">
        <f t="shared" si="228"/>
        <v>101.50326976689303</v>
      </c>
      <c r="P332" s="14">
        <f t="shared" si="229"/>
        <v>103.93049282871254</v>
      </c>
      <c r="Q332" s="14">
        <f t="shared" si="230"/>
        <v>106.38821017737573</v>
      </c>
      <c r="R332" s="14">
        <f t="shared" si="231"/>
        <v>108.44131068284766</v>
      </c>
      <c r="S332" s="14">
        <f t="shared" si="232"/>
        <v>110.98124341330518</v>
      </c>
      <c r="T332" s="14">
        <f t="shared" si="233"/>
        <v>110.27512844032331</v>
      </c>
      <c r="U332" s="14">
        <f t="shared" si="234"/>
        <v>115.53224738547439</v>
      </c>
      <c r="V332" s="14">
        <f t="shared" si="235"/>
        <v>122.10990186220496</v>
      </c>
      <c r="W332" s="14">
        <f t="shared" si="236"/>
        <v>121.34174294344663</v>
      </c>
      <c r="X332" s="14">
        <f t="shared" si="236"/>
        <v>122.22944396515476</v>
      </c>
      <c r="Y332" s="14" t="str">
        <f t="shared" si="236"/>
        <v/>
      </c>
    </row>
    <row r="333" spans="12:27" x14ac:dyDescent="0.25">
      <c r="M333" t="s">
        <v>254</v>
      </c>
      <c r="N333" s="14">
        <f t="shared" si="227"/>
        <v>100.20512432398316</v>
      </c>
      <c r="O333" s="14">
        <f t="shared" si="228"/>
        <v>101.6033530266883</v>
      </c>
      <c r="P333" s="14">
        <f t="shared" si="229"/>
        <v>104.31203414935879</v>
      </c>
      <c r="Q333" s="14">
        <f t="shared" si="230"/>
        <v>106.13699771703057</v>
      </c>
      <c r="R333" s="14">
        <f t="shared" si="231"/>
        <v>107.01673901264527</v>
      </c>
      <c r="S333" s="14">
        <f t="shared" si="232"/>
        <v>111.22749381027825</v>
      </c>
      <c r="T333" s="14">
        <f t="shared" si="233"/>
        <v>110.22200906951743</v>
      </c>
      <c r="U333" s="14">
        <f t="shared" si="234"/>
        <v>115.65409584537542</v>
      </c>
      <c r="V333" s="14">
        <f t="shared" si="235"/>
        <v>122.86594733867476</v>
      </c>
      <c r="W333" s="14">
        <f t="shared" si="236"/>
        <v>121.26097438711932</v>
      </c>
      <c r="X333" s="14">
        <f t="shared" si="236"/>
        <v>122.1148792804284</v>
      </c>
      <c r="Y333" s="14" t="str">
        <f t="shared" si="236"/>
        <v/>
      </c>
    </row>
    <row r="334" spans="12:27" x14ac:dyDescent="0.25">
      <c r="M334" t="s">
        <v>255</v>
      </c>
      <c r="N334" s="14">
        <f t="shared" si="227"/>
        <v>100.24237170667254</v>
      </c>
      <c r="O334" s="14">
        <f t="shared" si="228"/>
        <v>101.81456883535824</v>
      </c>
      <c r="P334" s="14">
        <f t="shared" si="229"/>
        <v>103.767370438181</v>
      </c>
      <c r="Q334" s="14">
        <f t="shared" si="230"/>
        <v>106.69079987052383</v>
      </c>
      <c r="R334" s="14">
        <f t="shared" si="231"/>
        <v>107.00831516964783</v>
      </c>
      <c r="S334" s="14">
        <f t="shared" si="232"/>
        <v>110.82273750969574</v>
      </c>
      <c r="T334" s="14">
        <f t="shared" si="233"/>
        <v>110.58673240179881</v>
      </c>
      <c r="U334" s="14">
        <f t="shared" si="234"/>
        <v>115.71851676099467</v>
      </c>
      <c r="V334" s="14">
        <f t="shared" si="235"/>
        <v>123.45704068080191</v>
      </c>
      <c r="W334" s="14">
        <f t="shared" si="236"/>
        <v>120.93893094543283</v>
      </c>
      <c r="X334" s="14">
        <f t="shared" si="236"/>
        <v>122.15995824108305</v>
      </c>
      <c r="Y334" s="14" t="str">
        <f t="shared" si="236"/>
        <v/>
      </c>
    </row>
    <row r="335" spans="12:27" x14ac:dyDescent="0.25">
      <c r="M335" t="s">
        <v>256</v>
      </c>
      <c r="N335" s="14">
        <f t="shared" si="227"/>
        <v>100.18375043666865</v>
      </c>
      <c r="O335" s="14">
        <f t="shared" si="228"/>
        <v>101.81661335800527</v>
      </c>
      <c r="P335" s="14">
        <f t="shared" si="229"/>
        <v>105.20853295769113</v>
      </c>
      <c r="Q335" s="14">
        <f t="shared" si="230"/>
        <v>107.02442740889782</v>
      </c>
      <c r="R335" s="14">
        <f t="shared" si="231"/>
        <v>107.16433741991028</v>
      </c>
      <c r="S335" s="14">
        <f t="shared" si="232"/>
        <v>111.0087540251977</v>
      </c>
      <c r="T335" s="14">
        <f t="shared" si="233"/>
        <v>110.78154015894803</v>
      </c>
      <c r="U335" s="14">
        <f t="shared" si="234"/>
        <v>116.05590592768436</v>
      </c>
      <c r="V335" s="14">
        <f t="shared" si="235"/>
        <v>123.13075774527667</v>
      </c>
      <c r="W335" s="14">
        <f t="shared" si="236"/>
        <v>120.95867188214898</v>
      </c>
      <c r="X335" s="14">
        <f t="shared" si="236"/>
        <v>122.27450364639247</v>
      </c>
      <c r="Y335" s="14" t="str">
        <f t="shared" si="236"/>
        <v/>
      </c>
    </row>
    <row r="336" spans="12:27" x14ac:dyDescent="0.25">
      <c r="M336" t="s">
        <v>257</v>
      </c>
      <c r="N336" s="14">
        <f t="shared" si="227"/>
        <v>100.28109564750963</v>
      </c>
      <c r="O336" s="14">
        <f t="shared" si="228"/>
        <v>101.97560870710117</v>
      </c>
      <c r="P336" s="14">
        <f t="shared" si="229"/>
        <v>105.11455522785504</v>
      </c>
      <c r="Q336" s="14">
        <f t="shared" si="230"/>
        <v>107.1278668300783</v>
      </c>
      <c r="R336" s="14">
        <f t="shared" si="231"/>
        <v>107.19142408503504</v>
      </c>
      <c r="S336" s="14">
        <f t="shared" si="232"/>
        <v>110.85566370434591</v>
      </c>
      <c r="T336" s="14">
        <f t="shared" si="233"/>
        <v>110.75928910336447</v>
      </c>
      <c r="U336" s="14">
        <f t="shared" si="234"/>
        <v>116.20880005342072</v>
      </c>
      <c r="V336" s="14">
        <f t="shared" si="235"/>
        <v>123.12556802705855</v>
      </c>
      <c r="W336" s="14">
        <f t="shared" si="236"/>
        <v>120.8728155270958</v>
      </c>
      <c r="X336" s="14">
        <f t="shared" si="236"/>
        <v>122.26183032555851</v>
      </c>
      <c r="Y336" s="14" t="str">
        <f t="shared" si="236"/>
        <v/>
      </c>
    </row>
    <row r="337" spans="12:27" x14ac:dyDescent="0.25">
      <c r="L337" s="117" t="s">
        <v>288</v>
      </c>
      <c r="M337" s="112" t="s">
        <v>292</v>
      </c>
      <c r="N337" s="112">
        <v>100</v>
      </c>
      <c r="O337" s="112">
        <f t="shared" ref="O337:V337" si="237">N348*O51</f>
        <v>112.06225680933854</v>
      </c>
      <c r="P337" s="112">
        <f t="shared" si="237"/>
        <v>120.81712062256808</v>
      </c>
      <c r="Q337" s="112">
        <f t="shared" si="237"/>
        <v>134.24124513618679</v>
      </c>
      <c r="R337" s="112">
        <f t="shared" si="237"/>
        <v>175.09727626459144</v>
      </c>
      <c r="S337" s="112">
        <f t="shared" si="237"/>
        <v>135.21400778210111</v>
      </c>
      <c r="T337" s="112">
        <f t="shared" si="237"/>
        <v>160.89494163424115</v>
      </c>
      <c r="U337" s="112">
        <f t="shared" si="237"/>
        <v>192.60700389105048</v>
      </c>
      <c r="V337" s="112">
        <f t="shared" si="237"/>
        <v>222.1789883268481</v>
      </c>
      <c r="W337" s="112">
        <f>IFERROR(V348*W51,"")</f>
        <v>214.20233463034998</v>
      </c>
      <c r="X337" s="112">
        <f>IFERROR(W348*X51,"")</f>
        <v>193.19066147859911</v>
      </c>
      <c r="Y337" s="112">
        <f>IFERROR(X348*Y51,"")</f>
        <v>211.28404669260689</v>
      </c>
      <c r="Z337" s="111"/>
      <c r="AA337" s="111"/>
    </row>
    <row r="338" spans="12:27" x14ac:dyDescent="0.25">
      <c r="M338" t="s">
        <v>247</v>
      </c>
      <c r="N338" s="14">
        <f t="shared" ref="N338:N348" si="238">N337*N52</f>
        <v>98.443579766536971</v>
      </c>
      <c r="O338" s="14">
        <f t="shared" ref="O338:O348" si="239">O337*O52</f>
        <v>102.14007782101167</v>
      </c>
      <c r="P338" s="14">
        <f t="shared" ref="P338:P348" si="240">P337*P52</f>
        <v>121.5953307392996</v>
      </c>
      <c r="Q338" s="14">
        <f t="shared" ref="Q338:Q348" si="241">Q337*Q52</f>
        <v>141.43968871595334</v>
      </c>
      <c r="R338" s="14">
        <f t="shared" ref="R338:R348" si="242">R337*R52</f>
        <v>163.81322957198444</v>
      </c>
      <c r="S338" s="14">
        <f t="shared" ref="S338:S348" si="243">S337*S52</f>
        <v>118.2879377431906</v>
      </c>
      <c r="T338" s="14">
        <f t="shared" ref="T338:T348" si="244">T337*T52</f>
        <v>167.1206225680933</v>
      </c>
      <c r="U338" s="14">
        <f t="shared" ref="U338:U348" si="245">U337*U52</f>
        <v>181.9066147859921</v>
      </c>
      <c r="V338" s="14">
        <f t="shared" ref="V338:V348" si="246">V337*V52</f>
        <v>209.33852140077803</v>
      </c>
      <c r="W338" s="14">
        <f>IFERROR(W337*W52,"")</f>
        <v>203.11284046692589</v>
      </c>
      <c r="X338" s="14">
        <f>IFERROR(X337*X52,"")</f>
        <v>217.50972762645901</v>
      </c>
      <c r="Y338" s="14">
        <f>IFERROR(Y337*Y52,"")</f>
        <v>213.61867704280144</v>
      </c>
    </row>
    <row r="339" spans="12:27" x14ac:dyDescent="0.25">
      <c r="M339" t="s">
        <v>248</v>
      </c>
      <c r="N339" s="14">
        <f t="shared" si="238"/>
        <v>94.747081712062268</v>
      </c>
      <c r="O339" s="14">
        <f t="shared" si="239"/>
        <v>104.6692607003891</v>
      </c>
      <c r="P339" s="14">
        <f t="shared" si="240"/>
        <v>120.81712062256808</v>
      </c>
      <c r="Q339" s="14">
        <f t="shared" si="241"/>
        <v>148.05447470817123</v>
      </c>
      <c r="R339" s="14">
        <f t="shared" si="242"/>
        <v>157.3929961089494</v>
      </c>
      <c r="S339" s="14">
        <f t="shared" si="243"/>
        <v>109.72762645914392</v>
      </c>
      <c r="T339" s="14">
        <f t="shared" si="244"/>
        <v>150.58365758754857</v>
      </c>
      <c r="U339" s="14">
        <f t="shared" si="245"/>
        <v>186.57587548638119</v>
      </c>
      <c r="V339" s="14">
        <f t="shared" si="246"/>
        <v>221.59533073929947</v>
      </c>
      <c r="W339" s="14">
        <f t="shared" ref="W339:Y348" si="247">IFERROR(W338*W53,"")</f>
        <v>206.22568093385195</v>
      </c>
      <c r="X339" s="14">
        <f t="shared" si="247"/>
        <v>180.73929961089485</v>
      </c>
      <c r="Y339" s="14">
        <f t="shared" si="247"/>
        <v>200.7782101167314</v>
      </c>
    </row>
    <row r="340" spans="12:27" x14ac:dyDescent="0.25">
      <c r="M340" t="s">
        <v>249</v>
      </c>
      <c r="N340" s="14">
        <f t="shared" si="238"/>
        <v>93.38521400778211</v>
      </c>
      <c r="O340" s="14">
        <f t="shared" si="239"/>
        <v>104.86381322957197</v>
      </c>
      <c r="P340" s="14">
        <f t="shared" si="240"/>
        <v>119.84435797665368</v>
      </c>
      <c r="Q340" s="14">
        <f t="shared" si="241"/>
        <v>142.6070038910506</v>
      </c>
      <c r="R340" s="14">
        <f t="shared" si="242"/>
        <v>154.66926070038909</v>
      </c>
      <c r="S340" s="14">
        <f t="shared" si="243"/>
        <v>100.5836575875486</v>
      </c>
      <c r="T340" s="14">
        <f t="shared" si="244"/>
        <v>152.52918287937734</v>
      </c>
      <c r="U340" s="14">
        <f t="shared" si="245"/>
        <v>212.45136186770412</v>
      </c>
      <c r="V340" s="14">
        <f t="shared" si="246"/>
        <v>232.87937743190645</v>
      </c>
      <c r="W340" s="14">
        <f t="shared" si="247"/>
        <v>204.66926070038892</v>
      </c>
      <c r="X340" s="14">
        <f t="shared" si="247"/>
        <v>193.96887159533063</v>
      </c>
      <c r="Y340" s="14">
        <f t="shared" si="247"/>
        <v>199.02723735408549</v>
      </c>
    </row>
    <row r="341" spans="12:27" x14ac:dyDescent="0.25">
      <c r="M341" t="s">
        <v>250</v>
      </c>
      <c r="N341" s="14">
        <f t="shared" si="238"/>
        <v>89.494163424124523</v>
      </c>
      <c r="O341" s="14">
        <f t="shared" si="239"/>
        <v>105.25291828793775</v>
      </c>
      <c r="P341" s="14">
        <f t="shared" si="240"/>
        <v>119.26070038910504</v>
      </c>
      <c r="Q341" s="14">
        <f t="shared" si="241"/>
        <v>136.57587548638134</v>
      </c>
      <c r="R341" s="14">
        <f t="shared" si="242"/>
        <v>151.75097276264589</v>
      </c>
      <c r="S341" s="14">
        <f t="shared" si="243"/>
        <v>103.11284046692603</v>
      </c>
      <c r="T341" s="14">
        <f t="shared" si="244"/>
        <v>159.33852140077812</v>
      </c>
      <c r="U341" s="14">
        <f t="shared" si="245"/>
        <v>202.72373540856017</v>
      </c>
      <c r="V341" s="14">
        <f t="shared" si="246"/>
        <v>226.6536964980543</v>
      </c>
      <c r="W341" s="14">
        <f t="shared" si="247"/>
        <v>172.56809338521384</v>
      </c>
      <c r="X341" s="14">
        <f t="shared" si="247"/>
        <v>201.55642023346292</v>
      </c>
      <c r="Y341" s="14">
        <f t="shared" si="247"/>
        <v>197.08171206225668</v>
      </c>
    </row>
    <row r="342" spans="12:27" x14ac:dyDescent="0.25">
      <c r="M342" t="s">
        <v>251</v>
      </c>
      <c r="N342" s="14">
        <f t="shared" si="238"/>
        <v>82.490272373540861</v>
      </c>
      <c r="O342" s="14">
        <f t="shared" si="239"/>
        <v>108.17120622568093</v>
      </c>
      <c r="P342" s="14">
        <f t="shared" si="240"/>
        <v>114.78599221789882</v>
      </c>
      <c r="Q342" s="14">
        <f t="shared" si="241"/>
        <v>150</v>
      </c>
      <c r="R342" s="14">
        <f t="shared" si="242"/>
        <v>140.07782101167314</v>
      </c>
      <c r="S342" s="14">
        <f t="shared" si="243"/>
        <v>94.357976653696468</v>
      </c>
      <c r="T342" s="14">
        <f t="shared" si="244"/>
        <v>159.33852140077812</v>
      </c>
      <c r="U342" s="14">
        <f t="shared" si="245"/>
        <v>204.47470817120606</v>
      </c>
      <c r="V342" s="14">
        <f t="shared" si="246"/>
        <v>222.37354085603096</v>
      </c>
      <c r="W342" s="14">
        <f t="shared" si="247"/>
        <v>174.31906614785976</v>
      </c>
      <c r="X342" s="14">
        <f t="shared" si="247"/>
        <v>189.10505836575868</v>
      </c>
      <c r="Y342" s="14">
        <f t="shared" si="247"/>
        <v>190.07782101167305</v>
      </c>
    </row>
    <row r="343" spans="12:27" x14ac:dyDescent="0.25">
      <c r="M343" t="s">
        <v>252</v>
      </c>
      <c r="N343" s="14">
        <f t="shared" si="238"/>
        <v>78.210116731517516</v>
      </c>
      <c r="O343" s="14">
        <f t="shared" si="239"/>
        <v>108.3657587548638</v>
      </c>
      <c r="P343" s="14">
        <f t="shared" si="240"/>
        <v>116.34241245136185</v>
      </c>
      <c r="Q343" s="14">
        <f t="shared" si="241"/>
        <v>159.33852140077823</v>
      </c>
      <c r="R343" s="14">
        <f t="shared" si="242"/>
        <v>144.55252918287934</v>
      </c>
      <c r="S343" s="14">
        <f t="shared" si="243"/>
        <v>93.774319066147839</v>
      </c>
      <c r="T343" s="14">
        <f t="shared" si="244"/>
        <v>171.40077821011664</v>
      </c>
      <c r="U343" s="14">
        <f t="shared" si="245"/>
        <v>202.3346303501944</v>
      </c>
      <c r="V343" s="14">
        <f t="shared" si="246"/>
        <v>193.57976653696483</v>
      </c>
      <c r="W343" s="14">
        <f t="shared" si="247"/>
        <v>163.61867704280141</v>
      </c>
      <c r="X343" s="14">
        <f t="shared" si="247"/>
        <v>184.82490272373533</v>
      </c>
      <c r="Y343" s="14">
        <f t="shared" si="247"/>
        <v>203.89105058365746</v>
      </c>
    </row>
    <row r="344" spans="12:27" x14ac:dyDescent="0.25">
      <c r="M344" t="s">
        <v>253</v>
      </c>
      <c r="N344" s="14">
        <f t="shared" si="238"/>
        <v>81.322957198443575</v>
      </c>
      <c r="O344" s="14">
        <f t="shared" si="239"/>
        <v>107.00389105058365</v>
      </c>
      <c r="P344" s="14">
        <f t="shared" si="240"/>
        <v>116.92607003891051</v>
      </c>
      <c r="Q344" s="14">
        <f t="shared" si="241"/>
        <v>161.28404669260703</v>
      </c>
      <c r="R344" s="14">
        <f t="shared" si="242"/>
        <v>146.30350194552526</v>
      </c>
      <c r="S344" s="14">
        <f t="shared" si="243"/>
        <v>97.470817120622527</v>
      </c>
      <c r="T344" s="14">
        <f t="shared" si="244"/>
        <v>192.80155642023334</v>
      </c>
      <c r="U344" s="14">
        <f t="shared" si="245"/>
        <v>233.26848249027222</v>
      </c>
      <c r="V344" s="14">
        <f t="shared" si="246"/>
        <v>172.56809338521387</v>
      </c>
      <c r="W344" s="14">
        <f t="shared" si="247"/>
        <v>148.24902723735397</v>
      </c>
      <c r="X344" s="14">
        <f t="shared" si="247"/>
        <v>191.63424124513608</v>
      </c>
      <c r="Y344" s="14" t="str">
        <f t="shared" si="247"/>
        <v/>
      </c>
    </row>
    <row r="345" spans="12:27" x14ac:dyDescent="0.25">
      <c r="M345" t="s">
        <v>254</v>
      </c>
      <c r="N345" s="14">
        <f t="shared" si="238"/>
        <v>84.241245136186762</v>
      </c>
      <c r="O345" s="14">
        <f t="shared" si="239"/>
        <v>107.97665369649803</v>
      </c>
      <c r="P345" s="14">
        <f t="shared" si="240"/>
        <v>121.98443579766537</v>
      </c>
      <c r="Q345" s="14">
        <f t="shared" si="241"/>
        <v>160.89494163424126</v>
      </c>
      <c r="R345" s="14">
        <f t="shared" si="242"/>
        <v>141.63424124513614</v>
      </c>
      <c r="S345" s="14">
        <f t="shared" si="243"/>
        <v>106.22568093385209</v>
      </c>
      <c r="T345" s="14">
        <f t="shared" si="244"/>
        <v>220.81712062256796</v>
      </c>
      <c r="U345" s="14">
        <f t="shared" si="245"/>
        <v>257.78210116731498</v>
      </c>
      <c r="V345" s="14">
        <f t="shared" si="246"/>
        <v>144.74708171206214</v>
      </c>
      <c r="W345" s="14">
        <f t="shared" si="247"/>
        <v>155.83657587548626</v>
      </c>
      <c r="X345" s="14">
        <f t="shared" si="247"/>
        <v>198.05447470817111</v>
      </c>
      <c r="Y345" s="14" t="str">
        <f t="shared" si="247"/>
        <v/>
      </c>
    </row>
    <row r="346" spans="12:27" x14ac:dyDescent="0.25">
      <c r="M346" t="s">
        <v>255</v>
      </c>
      <c r="N346" s="14">
        <f t="shared" si="238"/>
        <v>92.412451361867696</v>
      </c>
      <c r="O346" s="14">
        <f t="shared" si="239"/>
        <v>117.50972762645912</v>
      </c>
      <c r="P346" s="14">
        <f t="shared" si="240"/>
        <v>118.67704280155642</v>
      </c>
      <c r="Q346" s="14">
        <f t="shared" si="241"/>
        <v>154.86381322957197</v>
      </c>
      <c r="R346" s="14">
        <f t="shared" si="242"/>
        <v>149.22178988326843</v>
      </c>
      <c r="S346" s="14">
        <f t="shared" si="243"/>
        <v>113.22957198443574</v>
      </c>
      <c r="T346" s="14">
        <f t="shared" si="244"/>
        <v>202.91828793774306</v>
      </c>
      <c r="U346" s="14">
        <f t="shared" si="245"/>
        <v>253.50194552529166</v>
      </c>
      <c r="V346" s="14">
        <f t="shared" si="246"/>
        <v>171.40077821011656</v>
      </c>
      <c r="W346" s="14">
        <f t="shared" si="247"/>
        <v>179.57198443579756</v>
      </c>
      <c r="X346" s="14">
        <f t="shared" si="247"/>
        <v>181.51750972762639</v>
      </c>
      <c r="Y346" s="14" t="str">
        <f t="shared" si="247"/>
        <v/>
      </c>
    </row>
    <row r="347" spans="12:27" x14ac:dyDescent="0.25">
      <c r="M347" t="s">
        <v>256</v>
      </c>
      <c r="N347" s="14">
        <f t="shared" si="238"/>
        <v>96.692607003891055</v>
      </c>
      <c r="O347" s="14">
        <f t="shared" si="239"/>
        <v>127.2373540856031</v>
      </c>
      <c r="P347" s="14">
        <f t="shared" si="240"/>
        <v>128.40466926070042</v>
      </c>
      <c r="Q347" s="14">
        <f t="shared" si="241"/>
        <v>162.64591439688715</v>
      </c>
      <c r="R347" s="14">
        <f t="shared" si="242"/>
        <v>156.22568093385206</v>
      </c>
      <c r="S347" s="14">
        <f t="shared" si="243"/>
        <v>102.1400778210116</v>
      </c>
      <c r="T347" s="14">
        <f t="shared" si="244"/>
        <v>228.21011673151739</v>
      </c>
      <c r="U347" s="14">
        <f t="shared" si="245"/>
        <v>257.39299610894926</v>
      </c>
      <c r="V347" s="14">
        <f t="shared" si="246"/>
        <v>213.61867704280135</v>
      </c>
      <c r="W347" s="14">
        <f t="shared" si="247"/>
        <v>191.24513618677031</v>
      </c>
      <c r="X347" s="14">
        <f t="shared" si="247"/>
        <v>201.36186770428009</v>
      </c>
      <c r="Y347" s="14" t="str">
        <f t="shared" si="247"/>
        <v/>
      </c>
    </row>
    <row r="348" spans="12:27" x14ac:dyDescent="0.25">
      <c r="M348" t="s">
        <v>257</v>
      </c>
      <c r="N348" s="14">
        <f t="shared" si="238"/>
        <v>93.38521400778211</v>
      </c>
      <c r="O348" s="14">
        <f t="shared" si="239"/>
        <v>120.42801556420231</v>
      </c>
      <c r="P348" s="14">
        <f t="shared" si="240"/>
        <v>129.96108949416345</v>
      </c>
      <c r="Q348" s="14">
        <f t="shared" si="241"/>
        <v>168.8715953307393</v>
      </c>
      <c r="R348" s="14">
        <f t="shared" si="242"/>
        <v>151.55642023346297</v>
      </c>
      <c r="S348" s="14">
        <f t="shared" si="243"/>
        <v>119.64980544747074</v>
      </c>
      <c r="T348" s="14">
        <f t="shared" si="244"/>
        <v>244.74708171206214</v>
      </c>
      <c r="U348" s="14">
        <f t="shared" si="245"/>
        <v>246.88715953307377</v>
      </c>
      <c r="V348" s="14">
        <f t="shared" si="246"/>
        <v>212.84046692606984</v>
      </c>
      <c r="W348" s="14">
        <f t="shared" si="247"/>
        <v>189.68871595330728</v>
      </c>
      <c r="X348" s="14">
        <f t="shared" si="247"/>
        <v>200.97276264591432</v>
      </c>
      <c r="Y348" s="14" t="str">
        <f t="shared" si="247"/>
        <v/>
      </c>
    </row>
    <row r="349" spans="12:27" x14ac:dyDescent="0.25">
      <c r="L349" s="117" t="s">
        <v>280</v>
      </c>
      <c r="M349" s="112" t="s">
        <v>292</v>
      </c>
      <c r="N349" s="112">
        <v>100</v>
      </c>
      <c r="O349" s="112">
        <f t="shared" ref="O349:V349" si="248">N360*O63</f>
        <v>103.4277198211625</v>
      </c>
      <c r="P349" s="112">
        <f t="shared" si="248"/>
        <v>105.36512667660212</v>
      </c>
      <c r="Q349" s="112">
        <f t="shared" si="248"/>
        <v>108.34575260804768</v>
      </c>
      <c r="R349" s="112">
        <f t="shared" si="248"/>
        <v>109.98509687034272</v>
      </c>
      <c r="S349" s="112">
        <f t="shared" si="248"/>
        <v>113.71087928464972</v>
      </c>
      <c r="T349" s="112">
        <f t="shared" si="248"/>
        <v>116.84053651266761</v>
      </c>
      <c r="U349" s="112">
        <f t="shared" si="248"/>
        <v>121.0134128166914</v>
      </c>
      <c r="V349" s="112">
        <f t="shared" si="248"/>
        <v>130.40238450074509</v>
      </c>
      <c r="W349" s="112">
        <f>IFERROR(V360*W63,"")</f>
        <v>139.49329359165412</v>
      </c>
      <c r="X349" s="112">
        <f>IFERROR(W360*X63,"")</f>
        <v>146.49776453055122</v>
      </c>
      <c r="Y349" s="112">
        <f>IFERROR(X360*Y63,"")</f>
        <v>152.30998509687007</v>
      </c>
      <c r="Z349" s="111"/>
      <c r="AA349" s="111"/>
    </row>
    <row r="350" spans="12:27" x14ac:dyDescent="0.25">
      <c r="M350" t="s">
        <v>247</v>
      </c>
      <c r="N350" s="14">
        <f t="shared" ref="N350:N360" si="249">N349*N64</f>
        <v>100</v>
      </c>
      <c r="O350" s="14">
        <f t="shared" ref="O350:O360" si="250">O349*O64</f>
        <v>103.72578241430703</v>
      </c>
      <c r="P350" s="14">
        <f t="shared" ref="P350:P360" si="251">P349*P64</f>
        <v>106.11028315946351</v>
      </c>
      <c r="Q350" s="14">
        <f t="shared" ref="Q350:Q360" si="252">Q349*Q64</f>
        <v>108.34575260804768</v>
      </c>
      <c r="R350" s="14">
        <f t="shared" ref="R350:R360" si="253">R349*R64</f>
        <v>110.43219076005954</v>
      </c>
      <c r="S350" s="14">
        <f t="shared" ref="S350:S360" si="254">S349*S64</f>
        <v>113.56184798807745</v>
      </c>
      <c r="T350" s="14">
        <f t="shared" ref="T350:T360" si="255">T349*T64</f>
        <v>116.84053651266761</v>
      </c>
      <c r="U350" s="14">
        <f t="shared" ref="U350:U360" si="256">U349*U64</f>
        <v>121.90760059612508</v>
      </c>
      <c r="V350" s="14">
        <f t="shared" ref="V350:V360" si="257">V349*V64</f>
        <v>131.29657228017876</v>
      </c>
      <c r="W350" s="14">
        <f>IFERROR(W349*W64,"")</f>
        <v>140.38748137108783</v>
      </c>
      <c r="X350" s="14">
        <f>IFERROR(X349*X64,"")</f>
        <v>147.54098360655718</v>
      </c>
      <c r="Y350" s="14">
        <f>IFERROR(Y349*Y64,"")</f>
        <v>153.05514157973147</v>
      </c>
    </row>
    <row r="351" spans="12:27" x14ac:dyDescent="0.25">
      <c r="M351" t="s">
        <v>248</v>
      </c>
      <c r="N351" s="14">
        <f t="shared" si="249"/>
        <v>100.44709388971687</v>
      </c>
      <c r="O351" s="14">
        <f t="shared" si="250"/>
        <v>104.17287630402389</v>
      </c>
      <c r="P351" s="14">
        <f t="shared" si="251"/>
        <v>106.40834575260807</v>
      </c>
      <c r="Q351" s="14">
        <f t="shared" si="252"/>
        <v>108.7928464977645</v>
      </c>
      <c r="R351" s="14">
        <f t="shared" si="253"/>
        <v>111.32637853949323</v>
      </c>
      <c r="S351" s="14">
        <f t="shared" si="254"/>
        <v>113.85991058122201</v>
      </c>
      <c r="T351" s="14">
        <f t="shared" si="255"/>
        <v>117.43666169895673</v>
      </c>
      <c r="U351" s="14">
        <f t="shared" si="256"/>
        <v>122.35469448584192</v>
      </c>
      <c r="V351" s="14">
        <f t="shared" si="257"/>
        <v>131.89269746646789</v>
      </c>
      <c r="W351" s="14">
        <f t="shared" ref="W351:Y360" si="258">IFERROR(W350*W65,"")</f>
        <v>141.13263785394923</v>
      </c>
      <c r="X351" s="14">
        <f t="shared" si="258"/>
        <v>147.54098360655718</v>
      </c>
      <c r="Y351" s="14">
        <f t="shared" si="258"/>
        <v>152.75707898658692</v>
      </c>
    </row>
    <row r="352" spans="12:27" x14ac:dyDescent="0.25">
      <c r="M352" t="s">
        <v>249</v>
      </c>
      <c r="N352" s="14">
        <f t="shared" si="249"/>
        <v>100.59612518628914</v>
      </c>
      <c r="O352" s="14">
        <f t="shared" si="250"/>
        <v>104.32190760059616</v>
      </c>
      <c r="P352" s="14">
        <f t="shared" si="251"/>
        <v>106.25931445603578</v>
      </c>
      <c r="Q352" s="14">
        <f t="shared" si="252"/>
        <v>108.49478390461994</v>
      </c>
      <c r="R352" s="14">
        <f t="shared" si="253"/>
        <v>111.32637853949323</v>
      </c>
      <c r="S352" s="14">
        <f t="shared" si="254"/>
        <v>114.30700447093884</v>
      </c>
      <c r="T352" s="14">
        <f t="shared" si="255"/>
        <v>119.37406855439636</v>
      </c>
      <c r="U352" s="14">
        <f t="shared" si="256"/>
        <v>122.80178837555877</v>
      </c>
      <c r="V352" s="14">
        <f t="shared" si="257"/>
        <v>132.48882265275702</v>
      </c>
      <c r="W352" s="14">
        <f t="shared" si="258"/>
        <v>142.02682563338288</v>
      </c>
      <c r="X352" s="14">
        <f t="shared" si="258"/>
        <v>148.28614008941855</v>
      </c>
      <c r="Y352" s="14">
        <f t="shared" si="258"/>
        <v>153.05514157973147</v>
      </c>
    </row>
    <row r="353" spans="12:27" x14ac:dyDescent="0.25">
      <c r="M353" t="s">
        <v>250</v>
      </c>
      <c r="N353" s="14">
        <f t="shared" si="249"/>
        <v>101.04321907600598</v>
      </c>
      <c r="O353" s="14">
        <f t="shared" si="250"/>
        <v>104.32190760059616</v>
      </c>
      <c r="P353" s="14">
        <f t="shared" si="251"/>
        <v>106.55737704918035</v>
      </c>
      <c r="Q353" s="14">
        <f t="shared" si="252"/>
        <v>108.7928464977645</v>
      </c>
      <c r="R353" s="14">
        <f t="shared" si="253"/>
        <v>111.6244411326378</v>
      </c>
      <c r="S353" s="14">
        <f t="shared" si="254"/>
        <v>115.64828614008934</v>
      </c>
      <c r="T353" s="14">
        <f t="shared" si="255"/>
        <v>118.77794336810724</v>
      </c>
      <c r="U353" s="14">
        <f t="shared" si="256"/>
        <v>123.24888226527563</v>
      </c>
      <c r="V353" s="14">
        <f t="shared" si="257"/>
        <v>134.12816691505208</v>
      </c>
      <c r="W353" s="14">
        <f t="shared" si="258"/>
        <v>142.62295081967201</v>
      </c>
      <c r="X353" s="14">
        <f t="shared" si="258"/>
        <v>149.03129657227993</v>
      </c>
      <c r="Y353" s="14">
        <f t="shared" si="258"/>
        <v>153.50223546944829</v>
      </c>
    </row>
    <row r="354" spans="12:27" x14ac:dyDescent="0.25">
      <c r="M354" t="s">
        <v>251</v>
      </c>
      <c r="N354" s="14">
        <f t="shared" si="249"/>
        <v>101.34128166915056</v>
      </c>
      <c r="O354" s="14">
        <f t="shared" si="250"/>
        <v>104.32190760059616</v>
      </c>
      <c r="P354" s="14">
        <f t="shared" si="251"/>
        <v>106.8554396423249</v>
      </c>
      <c r="Q354" s="14">
        <f t="shared" si="252"/>
        <v>108.94187779433676</v>
      </c>
      <c r="R354" s="14">
        <f t="shared" si="253"/>
        <v>111.77347242921007</v>
      </c>
      <c r="S354" s="14">
        <f t="shared" si="254"/>
        <v>116.24441132637845</v>
      </c>
      <c r="T354" s="14">
        <f t="shared" si="255"/>
        <v>119.22503725782407</v>
      </c>
      <c r="U354" s="14">
        <f t="shared" si="256"/>
        <v>124.14307004470929</v>
      </c>
      <c r="V354" s="14">
        <f t="shared" si="257"/>
        <v>135.02235469448576</v>
      </c>
      <c r="W354" s="14">
        <f t="shared" si="258"/>
        <v>142.92101341281656</v>
      </c>
      <c r="X354" s="14">
        <f t="shared" si="258"/>
        <v>148.58420268256307</v>
      </c>
      <c r="Y354" s="14">
        <f t="shared" si="258"/>
        <v>153.65126676602057</v>
      </c>
    </row>
    <row r="355" spans="12:27" x14ac:dyDescent="0.25">
      <c r="M355" t="s">
        <v>252</v>
      </c>
      <c r="N355" s="14">
        <f t="shared" si="249"/>
        <v>101.63934426229513</v>
      </c>
      <c r="O355" s="14">
        <f t="shared" si="250"/>
        <v>104.61997019374073</v>
      </c>
      <c r="P355" s="14">
        <f t="shared" si="251"/>
        <v>107.00447093889716</v>
      </c>
      <c r="Q355" s="14">
        <f t="shared" si="252"/>
        <v>109.5380029806259</v>
      </c>
      <c r="R355" s="14">
        <f t="shared" si="253"/>
        <v>111.92250372578233</v>
      </c>
      <c r="S355" s="14">
        <f t="shared" si="254"/>
        <v>115.94634873323389</v>
      </c>
      <c r="T355" s="14">
        <f t="shared" si="255"/>
        <v>119.6721311475409</v>
      </c>
      <c r="U355" s="14">
        <f t="shared" si="256"/>
        <v>124.73919523099842</v>
      </c>
      <c r="V355" s="14">
        <f t="shared" si="257"/>
        <v>135.76751117734713</v>
      </c>
      <c r="W355" s="14">
        <f t="shared" si="258"/>
        <v>142.92101341281656</v>
      </c>
      <c r="X355" s="14">
        <f t="shared" si="258"/>
        <v>149.18032786885217</v>
      </c>
      <c r="Y355" s="14">
        <f t="shared" si="258"/>
        <v>155.14157973174338</v>
      </c>
    </row>
    <row r="356" spans="12:27" x14ac:dyDescent="0.25">
      <c r="M356" t="s">
        <v>253</v>
      </c>
      <c r="N356" s="14">
        <f t="shared" si="249"/>
        <v>102.08643815201197</v>
      </c>
      <c r="O356" s="14">
        <f t="shared" si="250"/>
        <v>104.61997019374073</v>
      </c>
      <c r="P356" s="14">
        <f t="shared" si="251"/>
        <v>107.15350223546946</v>
      </c>
      <c r="Q356" s="14">
        <f t="shared" si="252"/>
        <v>109.5380029806259</v>
      </c>
      <c r="R356" s="14">
        <f t="shared" si="253"/>
        <v>111.92250372578233</v>
      </c>
      <c r="S356" s="14">
        <f t="shared" si="254"/>
        <v>115.79731743666161</v>
      </c>
      <c r="T356" s="14">
        <f t="shared" si="255"/>
        <v>119.37406855439633</v>
      </c>
      <c r="U356" s="14">
        <f t="shared" si="256"/>
        <v>125.037257824143</v>
      </c>
      <c r="V356" s="14">
        <f t="shared" si="257"/>
        <v>136.21460506706399</v>
      </c>
      <c r="W356" s="14">
        <f t="shared" si="258"/>
        <v>143.21907600596109</v>
      </c>
      <c r="X356" s="14">
        <f t="shared" si="258"/>
        <v>149.47839046199672</v>
      </c>
      <c r="Y356" s="14" t="str">
        <f t="shared" si="258"/>
        <v/>
      </c>
    </row>
    <row r="357" spans="12:27" x14ac:dyDescent="0.25">
      <c r="M357" t="s">
        <v>254</v>
      </c>
      <c r="N357" s="14">
        <f t="shared" si="249"/>
        <v>101.93740685543969</v>
      </c>
      <c r="O357" s="14">
        <f t="shared" si="250"/>
        <v>105.6631892697467</v>
      </c>
      <c r="P357" s="14">
        <f t="shared" si="251"/>
        <v>107.451564828614</v>
      </c>
      <c r="Q357" s="14">
        <f t="shared" si="252"/>
        <v>109.68703427719817</v>
      </c>
      <c r="R357" s="14">
        <f t="shared" si="253"/>
        <v>112.66766020864374</v>
      </c>
      <c r="S357" s="14">
        <f t="shared" si="254"/>
        <v>116.24441132637845</v>
      </c>
      <c r="T357" s="14">
        <f t="shared" si="255"/>
        <v>119.52309985096861</v>
      </c>
      <c r="U357" s="14">
        <f t="shared" si="256"/>
        <v>125.93144560357668</v>
      </c>
      <c r="V357" s="14">
        <f t="shared" si="257"/>
        <v>137.10879284649766</v>
      </c>
      <c r="W357" s="14">
        <f t="shared" si="258"/>
        <v>144.26229508196704</v>
      </c>
      <c r="X357" s="14">
        <f t="shared" si="258"/>
        <v>149.62742175856903</v>
      </c>
      <c r="Y357" s="14" t="str">
        <f t="shared" si="258"/>
        <v/>
      </c>
    </row>
    <row r="358" spans="12:27" x14ac:dyDescent="0.25">
      <c r="M358" t="s">
        <v>255</v>
      </c>
      <c r="N358" s="14">
        <f t="shared" si="249"/>
        <v>102.5335320417288</v>
      </c>
      <c r="O358" s="14">
        <f t="shared" si="250"/>
        <v>106.2593144560358</v>
      </c>
      <c r="P358" s="14">
        <f t="shared" si="251"/>
        <v>107.15350223546945</v>
      </c>
      <c r="Q358" s="14">
        <f t="shared" si="252"/>
        <v>109.23994038748133</v>
      </c>
      <c r="R358" s="14">
        <f t="shared" si="253"/>
        <v>113.11475409836061</v>
      </c>
      <c r="S358" s="14">
        <f t="shared" si="254"/>
        <v>116.09538002980619</v>
      </c>
      <c r="T358" s="14">
        <f t="shared" si="255"/>
        <v>119.37406855439632</v>
      </c>
      <c r="U358" s="14">
        <f t="shared" si="256"/>
        <v>127.12369597615491</v>
      </c>
      <c r="V358" s="14">
        <f t="shared" si="257"/>
        <v>138.15201192250362</v>
      </c>
      <c r="W358" s="14">
        <f t="shared" si="258"/>
        <v>144.70938897168386</v>
      </c>
      <c r="X358" s="14">
        <f t="shared" si="258"/>
        <v>150.67064083457498</v>
      </c>
      <c r="Y358" s="14" t="str">
        <f t="shared" si="258"/>
        <v/>
      </c>
    </row>
    <row r="359" spans="12:27" x14ac:dyDescent="0.25">
      <c r="M359" t="s">
        <v>256</v>
      </c>
      <c r="N359" s="14">
        <f t="shared" si="249"/>
        <v>102.83159463487337</v>
      </c>
      <c r="O359" s="14">
        <f t="shared" si="250"/>
        <v>105.36512667660212</v>
      </c>
      <c r="P359" s="14">
        <f t="shared" si="251"/>
        <v>107.30253353204172</v>
      </c>
      <c r="Q359" s="14">
        <f t="shared" si="252"/>
        <v>108.94187779433676</v>
      </c>
      <c r="R359" s="14">
        <f t="shared" si="253"/>
        <v>113.26378539493287</v>
      </c>
      <c r="S359" s="14">
        <f t="shared" si="254"/>
        <v>116.39344262295074</v>
      </c>
      <c r="T359" s="14">
        <f t="shared" si="255"/>
        <v>120.26825633383</v>
      </c>
      <c r="U359" s="14">
        <f t="shared" si="256"/>
        <v>128.46497764530545</v>
      </c>
      <c r="V359" s="14">
        <f t="shared" si="257"/>
        <v>138.00298062593131</v>
      </c>
      <c r="W359" s="14">
        <f t="shared" si="258"/>
        <v>145.00745156482841</v>
      </c>
      <c r="X359" s="14">
        <f t="shared" si="258"/>
        <v>150.81967213114726</v>
      </c>
      <c r="Y359" s="14" t="str">
        <f t="shared" si="258"/>
        <v/>
      </c>
    </row>
    <row r="360" spans="12:27" x14ac:dyDescent="0.25">
      <c r="M360" t="s">
        <v>257</v>
      </c>
      <c r="N360" s="14">
        <f t="shared" si="249"/>
        <v>102.83159463487337</v>
      </c>
      <c r="O360" s="14">
        <f t="shared" si="250"/>
        <v>105.66318926974668</v>
      </c>
      <c r="P360" s="14">
        <f t="shared" si="251"/>
        <v>107.30253353204172</v>
      </c>
      <c r="Q360" s="14">
        <f t="shared" si="252"/>
        <v>109.38897168405362</v>
      </c>
      <c r="R360" s="14">
        <f t="shared" si="253"/>
        <v>113.26378539493287</v>
      </c>
      <c r="S360" s="14">
        <f t="shared" si="254"/>
        <v>116.84053651266761</v>
      </c>
      <c r="T360" s="14">
        <f t="shared" si="255"/>
        <v>120.26825633383</v>
      </c>
      <c r="U360" s="14">
        <f t="shared" si="256"/>
        <v>129.21013412816686</v>
      </c>
      <c r="V360" s="14">
        <f t="shared" si="257"/>
        <v>138.00298062593131</v>
      </c>
      <c r="W360" s="14">
        <f t="shared" si="258"/>
        <v>145.15648286140069</v>
      </c>
      <c r="X360" s="14">
        <f t="shared" si="258"/>
        <v>150.96870342771953</v>
      </c>
      <c r="Y360" s="14" t="str">
        <f t="shared" si="258"/>
        <v/>
      </c>
    </row>
    <row r="361" spans="12:27" x14ac:dyDescent="0.25">
      <c r="L361" s="117" t="s">
        <v>281</v>
      </c>
      <c r="M361" s="112" t="s">
        <v>292</v>
      </c>
      <c r="N361" s="112">
        <v>100</v>
      </c>
      <c r="O361" s="112">
        <f t="shared" ref="O361:V361" si="259">N372*O75</f>
        <v>100.63291139240506</v>
      </c>
      <c r="P361" s="112">
        <f t="shared" si="259"/>
        <v>100.79113924050633</v>
      </c>
      <c r="Q361" s="112">
        <f t="shared" si="259"/>
        <v>103.63924050632913</v>
      </c>
      <c r="R361" s="112">
        <f t="shared" si="259"/>
        <v>105.22151898734175</v>
      </c>
      <c r="S361" s="112">
        <f t="shared" si="259"/>
        <v>108.54430379746832</v>
      </c>
      <c r="T361" s="112">
        <f t="shared" si="259"/>
        <v>114.39873417721515</v>
      </c>
      <c r="U361" s="112">
        <f t="shared" si="259"/>
        <v>121.20253164556958</v>
      </c>
      <c r="V361" s="112">
        <f t="shared" si="259"/>
        <v>126.7405063291139</v>
      </c>
      <c r="W361" s="112">
        <f>IFERROR(V372*W75,"")</f>
        <v>133.70253164556962</v>
      </c>
      <c r="X361" s="112">
        <f>IFERROR(W372*X75,"")</f>
        <v>149.84177215189874</v>
      </c>
      <c r="Y361" s="112">
        <f>IFERROR(X372*Y75,"")</f>
        <v>0</v>
      </c>
      <c r="Z361" s="111"/>
      <c r="AA361" s="111"/>
    </row>
    <row r="362" spans="12:27" x14ac:dyDescent="0.25">
      <c r="M362" t="s">
        <v>247</v>
      </c>
      <c r="N362" s="14">
        <f t="shared" ref="N362:N372" si="260">N361*N76</f>
        <v>100</v>
      </c>
      <c r="O362" s="14">
        <f t="shared" ref="O362:O372" si="261">O361*O76</f>
        <v>100.63291139240506</v>
      </c>
      <c r="P362" s="14">
        <f t="shared" ref="P362:P372" si="262">P361*P76</f>
        <v>100.79113924050633</v>
      </c>
      <c r="Q362" s="14">
        <f t="shared" ref="Q362:Q372" si="263">Q361*Q76</f>
        <v>103.63924050632913</v>
      </c>
      <c r="R362" s="14">
        <f t="shared" ref="R362:R372" si="264">R361*R76</f>
        <v>105.22151898734175</v>
      </c>
      <c r="S362" s="14">
        <f t="shared" ref="S362:S372" si="265">S361*S76</f>
        <v>108.54430379746832</v>
      </c>
      <c r="T362" s="14">
        <f t="shared" ref="T362:T372" si="266">T361*T76</f>
        <v>114.39873417721515</v>
      </c>
      <c r="U362" s="14">
        <f t="shared" ref="U362:U372" si="267">U361*U76</f>
        <v>121.20253164556958</v>
      </c>
      <c r="V362" s="14">
        <f t="shared" ref="V362:V372" si="268">V361*V76</f>
        <v>126.7405063291139</v>
      </c>
      <c r="W362" s="14">
        <f>IFERROR(W361*W76,"")</f>
        <v>133.70253164556962</v>
      </c>
      <c r="X362" s="14">
        <f>IFERROR(X361*X76,"")</f>
        <v>149.84177215189874</v>
      </c>
      <c r="Y362" s="14">
        <f>IFERROR(Y361*Y76,"")</f>
        <v>0</v>
      </c>
    </row>
    <row r="363" spans="12:27" x14ac:dyDescent="0.25">
      <c r="M363" t="s">
        <v>248</v>
      </c>
      <c r="N363" s="14">
        <f t="shared" si="260"/>
        <v>100</v>
      </c>
      <c r="O363" s="14">
        <f t="shared" si="261"/>
        <v>100.63291139240506</v>
      </c>
      <c r="P363" s="14">
        <f t="shared" si="262"/>
        <v>100.79113924050633</v>
      </c>
      <c r="Q363" s="14">
        <f t="shared" si="263"/>
        <v>103.63924050632913</v>
      </c>
      <c r="R363" s="14">
        <f t="shared" si="264"/>
        <v>105.22151898734175</v>
      </c>
      <c r="S363" s="14">
        <f t="shared" si="265"/>
        <v>108.54430379746832</v>
      </c>
      <c r="T363" s="14">
        <f t="shared" si="266"/>
        <v>114.39873417721515</v>
      </c>
      <c r="U363" s="14">
        <f t="shared" si="267"/>
        <v>121.20253164556958</v>
      </c>
      <c r="V363" s="14">
        <f t="shared" si="268"/>
        <v>126.7405063291139</v>
      </c>
      <c r="W363" s="14">
        <f t="shared" ref="W363:Y372" si="269">IFERROR(W362*W77,"")</f>
        <v>133.70253164556962</v>
      </c>
      <c r="X363" s="14">
        <f t="shared" si="269"/>
        <v>149.84177215189874</v>
      </c>
      <c r="Y363" s="14">
        <f t="shared" si="269"/>
        <v>0</v>
      </c>
    </row>
    <row r="364" spans="12:27" x14ac:dyDescent="0.25">
      <c r="M364" t="s">
        <v>249</v>
      </c>
      <c r="N364" s="14">
        <f t="shared" si="260"/>
        <v>100.31645569620254</v>
      </c>
      <c r="O364" s="14">
        <f t="shared" si="261"/>
        <v>100.47468354430379</v>
      </c>
      <c r="P364" s="14">
        <f t="shared" si="262"/>
        <v>101.42405063291137</v>
      </c>
      <c r="Q364" s="14">
        <f t="shared" si="263"/>
        <v>103.79746835443038</v>
      </c>
      <c r="R364" s="14">
        <f t="shared" si="264"/>
        <v>105.53797468354428</v>
      </c>
      <c r="S364" s="14">
        <f t="shared" si="265"/>
        <v>109.9683544303797</v>
      </c>
      <c r="T364" s="14">
        <f t="shared" si="266"/>
        <v>116.93037974683541</v>
      </c>
      <c r="U364" s="14">
        <f t="shared" si="267"/>
        <v>123.10126582278478</v>
      </c>
      <c r="V364" s="14">
        <f t="shared" si="268"/>
        <v>129.27215189873417</v>
      </c>
      <c r="W364" s="14">
        <f t="shared" si="269"/>
        <v>137.18354430379748</v>
      </c>
      <c r="X364" s="14">
        <f t="shared" si="269"/>
        <v>155.37974683544306</v>
      </c>
      <c r="Y364" s="14">
        <f t="shared" si="269"/>
        <v>0</v>
      </c>
    </row>
    <row r="365" spans="12:27" x14ac:dyDescent="0.25">
      <c r="M365" t="s">
        <v>250</v>
      </c>
      <c r="N365" s="14">
        <f t="shared" si="260"/>
        <v>100.31645569620254</v>
      </c>
      <c r="O365" s="14">
        <f t="shared" si="261"/>
        <v>100.47468354430379</v>
      </c>
      <c r="P365" s="14">
        <f t="shared" si="262"/>
        <v>101.42405063291137</v>
      </c>
      <c r="Q365" s="14">
        <f t="shared" si="263"/>
        <v>103.79746835443038</v>
      </c>
      <c r="R365" s="14">
        <f t="shared" si="264"/>
        <v>105.53797468354428</v>
      </c>
      <c r="S365" s="14">
        <f t="shared" si="265"/>
        <v>109.9683544303797</v>
      </c>
      <c r="T365" s="14">
        <f t="shared" si="266"/>
        <v>116.93037974683541</v>
      </c>
      <c r="U365" s="14">
        <f t="shared" si="267"/>
        <v>123.10126582278478</v>
      </c>
      <c r="V365" s="14">
        <f t="shared" si="268"/>
        <v>129.27215189873417</v>
      </c>
      <c r="W365" s="14">
        <f t="shared" si="269"/>
        <v>137.18354430379748</v>
      </c>
      <c r="X365" s="14">
        <f t="shared" si="269"/>
        <v>155.37974683544306</v>
      </c>
      <c r="Y365" s="14">
        <f t="shared" si="269"/>
        <v>0</v>
      </c>
    </row>
    <row r="366" spans="12:27" x14ac:dyDescent="0.25">
      <c r="M366" t="s">
        <v>251</v>
      </c>
      <c r="N366" s="14">
        <f t="shared" si="260"/>
        <v>100.31645569620254</v>
      </c>
      <c r="O366" s="14">
        <f t="shared" si="261"/>
        <v>100.47468354430379</v>
      </c>
      <c r="P366" s="14">
        <f t="shared" si="262"/>
        <v>101.42405063291137</v>
      </c>
      <c r="Q366" s="14">
        <f t="shared" si="263"/>
        <v>103.79746835443038</v>
      </c>
      <c r="R366" s="14">
        <f t="shared" si="264"/>
        <v>105.53797468354428</v>
      </c>
      <c r="S366" s="14">
        <f t="shared" si="265"/>
        <v>109.9683544303797</v>
      </c>
      <c r="T366" s="14">
        <f t="shared" si="266"/>
        <v>116.93037974683541</v>
      </c>
      <c r="U366" s="14">
        <f t="shared" si="267"/>
        <v>123.10126582278478</v>
      </c>
      <c r="V366" s="14">
        <f t="shared" si="268"/>
        <v>129.27215189873417</v>
      </c>
      <c r="W366" s="14">
        <f t="shared" si="269"/>
        <v>137.18354430379748</v>
      </c>
      <c r="X366" s="14">
        <f t="shared" si="269"/>
        <v>155.37974683544306</v>
      </c>
      <c r="Y366" s="14">
        <f t="shared" si="269"/>
        <v>0</v>
      </c>
    </row>
    <row r="367" spans="12:27" x14ac:dyDescent="0.25">
      <c r="M367" t="s">
        <v>252</v>
      </c>
      <c r="N367" s="14">
        <f t="shared" si="260"/>
        <v>100.31645569620254</v>
      </c>
      <c r="O367" s="14">
        <f t="shared" si="261"/>
        <v>100.63291139240506</v>
      </c>
      <c r="P367" s="14">
        <f t="shared" si="262"/>
        <v>102.21518987341771</v>
      </c>
      <c r="Q367" s="14">
        <f t="shared" si="263"/>
        <v>103.95569620253166</v>
      </c>
      <c r="R367" s="14">
        <f t="shared" si="264"/>
        <v>106.48734177215186</v>
      </c>
      <c r="S367" s="14">
        <f t="shared" si="265"/>
        <v>111.23417721518982</v>
      </c>
      <c r="T367" s="14">
        <f t="shared" si="266"/>
        <v>118.3544303797468</v>
      </c>
      <c r="U367" s="14">
        <f t="shared" si="267"/>
        <v>124.68354430379745</v>
      </c>
      <c r="V367" s="14">
        <f t="shared" si="268"/>
        <v>131.01265822784808</v>
      </c>
      <c r="W367" s="14">
        <f t="shared" si="269"/>
        <v>140.98101265822785</v>
      </c>
      <c r="X367" s="14">
        <f t="shared" si="269"/>
        <v>161.2341772151899</v>
      </c>
      <c r="Y367" s="14">
        <f t="shared" si="269"/>
        <v>0</v>
      </c>
    </row>
    <row r="368" spans="12:27" x14ac:dyDescent="0.25">
      <c r="M368" t="s">
        <v>253</v>
      </c>
      <c r="N368" s="14">
        <f t="shared" si="260"/>
        <v>100.31645569620254</v>
      </c>
      <c r="O368" s="14">
        <f t="shared" si="261"/>
        <v>100.63291139240506</v>
      </c>
      <c r="P368" s="14">
        <f t="shared" si="262"/>
        <v>102.21518987341771</v>
      </c>
      <c r="Q368" s="14">
        <f t="shared" si="263"/>
        <v>103.95569620253166</v>
      </c>
      <c r="R368" s="14">
        <f t="shared" si="264"/>
        <v>106.48734177215186</v>
      </c>
      <c r="S368" s="14">
        <f t="shared" si="265"/>
        <v>111.23417721518982</v>
      </c>
      <c r="T368" s="14">
        <f t="shared" si="266"/>
        <v>118.3544303797468</v>
      </c>
      <c r="U368" s="14">
        <f t="shared" si="267"/>
        <v>124.68354430379745</v>
      </c>
      <c r="V368" s="14">
        <f t="shared" si="268"/>
        <v>131.01265822784808</v>
      </c>
      <c r="W368" s="14">
        <f t="shared" si="269"/>
        <v>140.98101265822785</v>
      </c>
      <c r="X368" s="14">
        <f t="shared" si="269"/>
        <v>161.2341772151899</v>
      </c>
      <c r="Y368" s="14" t="str">
        <f t="shared" si="269"/>
        <v/>
      </c>
    </row>
    <row r="369" spans="12:27" x14ac:dyDescent="0.25">
      <c r="M369" t="s">
        <v>254</v>
      </c>
      <c r="N369" s="14">
        <f t="shared" si="260"/>
        <v>100.31645569620254</v>
      </c>
      <c r="O369" s="14">
        <f t="shared" si="261"/>
        <v>100.63291139240506</v>
      </c>
      <c r="P369" s="14">
        <f t="shared" si="262"/>
        <v>102.21518987341771</v>
      </c>
      <c r="Q369" s="14">
        <f t="shared" si="263"/>
        <v>103.95569620253166</v>
      </c>
      <c r="R369" s="14">
        <f t="shared" si="264"/>
        <v>106.48734177215186</v>
      </c>
      <c r="S369" s="14">
        <f t="shared" si="265"/>
        <v>111.23417721518982</v>
      </c>
      <c r="T369" s="14">
        <f t="shared" si="266"/>
        <v>118.3544303797468</v>
      </c>
      <c r="U369" s="14">
        <f t="shared" si="267"/>
        <v>124.68354430379745</v>
      </c>
      <c r="V369" s="14">
        <f t="shared" si="268"/>
        <v>131.01265822784808</v>
      </c>
      <c r="W369" s="14">
        <f t="shared" si="269"/>
        <v>140.98101265822785</v>
      </c>
      <c r="X369" s="82"/>
      <c r="Y369" s="82"/>
    </row>
    <row r="370" spans="12:27" x14ac:dyDescent="0.25">
      <c r="M370" t="s">
        <v>255</v>
      </c>
      <c r="N370" s="14">
        <f t="shared" si="260"/>
        <v>100.63291139240506</v>
      </c>
      <c r="O370" s="14">
        <f t="shared" si="261"/>
        <v>100.47468354430379</v>
      </c>
      <c r="P370" s="14">
        <f t="shared" si="262"/>
        <v>103.00632911392405</v>
      </c>
      <c r="Q370" s="14">
        <f t="shared" si="263"/>
        <v>104.58860759493669</v>
      </c>
      <c r="R370" s="14">
        <f t="shared" si="264"/>
        <v>107.91139240506328</v>
      </c>
      <c r="S370" s="14">
        <f t="shared" si="265"/>
        <v>113.13291139240502</v>
      </c>
      <c r="T370" s="14">
        <f t="shared" si="266"/>
        <v>120.41139240506325</v>
      </c>
      <c r="U370" s="14">
        <f t="shared" si="267"/>
        <v>125.79113924050631</v>
      </c>
      <c r="V370" s="14">
        <f t="shared" si="268"/>
        <v>132.59493670886076</v>
      </c>
      <c r="W370" s="14">
        <f t="shared" si="269"/>
        <v>145.41139240506331</v>
      </c>
      <c r="X370" s="14">
        <f t="shared" si="269"/>
        <v>0</v>
      </c>
      <c r="Y370" s="14" t="str">
        <f t="shared" si="269"/>
        <v/>
      </c>
    </row>
    <row r="371" spans="12:27" x14ac:dyDescent="0.25">
      <c r="M371" t="s">
        <v>256</v>
      </c>
      <c r="N371" s="14">
        <f t="shared" si="260"/>
        <v>100.63291139240506</v>
      </c>
      <c r="O371" s="14">
        <f t="shared" si="261"/>
        <v>100.47468354430379</v>
      </c>
      <c r="P371" s="14">
        <f t="shared" si="262"/>
        <v>103.00632911392405</v>
      </c>
      <c r="Q371" s="14">
        <f t="shared" si="263"/>
        <v>104.58860759493669</v>
      </c>
      <c r="R371" s="14">
        <f t="shared" si="264"/>
        <v>107.91139240506328</v>
      </c>
      <c r="S371" s="14">
        <f t="shared" si="265"/>
        <v>113.13291139240502</v>
      </c>
      <c r="T371" s="14">
        <f t="shared" si="266"/>
        <v>120.41139240506325</v>
      </c>
      <c r="U371" s="14">
        <f t="shared" si="267"/>
        <v>125.79113924050631</v>
      </c>
      <c r="V371" s="14">
        <f t="shared" si="268"/>
        <v>132.59493670886076</v>
      </c>
      <c r="W371" s="14">
        <f t="shared" si="269"/>
        <v>145.41139240506331</v>
      </c>
      <c r="X371" s="14">
        <f t="shared" si="269"/>
        <v>0</v>
      </c>
      <c r="Y371" s="14" t="str">
        <f t="shared" si="269"/>
        <v/>
      </c>
    </row>
    <row r="372" spans="12:27" x14ac:dyDescent="0.25">
      <c r="M372" t="s">
        <v>257</v>
      </c>
      <c r="N372" s="14">
        <f t="shared" si="260"/>
        <v>100.63291139240506</v>
      </c>
      <c r="O372" s="14">
        <f t="shared" si="261"/>
        <v>100.47468354430379</v>
      </c>
      <c r="P372" s="14">
        <f t="shared" si="262"/>
        <v>103.00632911392405</v>
      </c>
      <c r="Q372" s="14">
        <f t="shared" si="263"/>
        <v>104.58860759493669</v>
      </c>
      <c r="R372" s="14">
        <f t="shared" si="264"/>
        <v>107.91139240506328</v>
      </c>
      <c r="S372" s="14">
        <f t="shared" si="265"/>
        <v>113.13291139240502</v>
      </c>
      <c r="T372" s="14">
        <f t="shared" si="266"/>
        <v>120.41139240506325</v>
      </c>
      <c r="U372" s="14">
        <f t="shared" si="267"/>
        <v>125.79113924050631</v>
      </c>
      <c r="V372" s="14">
        <f t="shared" si="268"/>
        <v>132.59493670886076</v>
      </c>
      <c r="W372" s="14">
        <f t="shared" si="269"/>
        <v>145.41139240506331</v>
      </c>
      <c r="X372" s="14">
        <f t="shared" si="269"/>
        <v>0</v>
      </c>
      <c r="Y372" s="14" t="str">
        <f t="shared" si="269"/>
        <v/>
      </c>
    </row>
    <row r="373" spans="12:27" x14ac:dyDescent="0.25">
      <c r="L373" s="117" t="s">
        <v>282</v>
      </c>
      <c r="M373" s="112" t="s">
        <v>292</v>
      </c>
      <c r="N373" s="112">
        <v>100</v>
      </c>
      <c r="O373" s="112">
        <f t="shared" ref="O373:V373" si="270">N384*O87</f>
        <v>102.93296089385476</v>
      </c>
      <c r="P373" s="112">
        <f t="shared" si="270"/>
        <v>105.72625698324026</v>
      </c>
      <c r="Q373" s="112">
        <f t="shared" si="270"/>
        <v>107.54189944134083</v>
      </c>
      <c r="R373" s="112">
        <f t="shared" si="270"/>
        <v>110.89385474860342</v>
      </c>
      <c r="S373" s="112">
        <f t="shared" si="270"/>
        <v>112.84916201117322</v>
      </c>
      <c r="T373" s="112">
        <f t="shared" si="270"/>
        <v>115.64245810055868</v>
      </c>
      <c r="U373" s="112">
        <f t="shared" si="270"/>
        <v>119.41340782122911</v>
      </c>
      <c r="V373" s="112">
        <f t="shared" si="270"/>
        <v>127.79329608938558</v>
      </c>
      <c r="W373" s="112">
        <f>IFERROR(V384*W87,"")</f>
        <v>133.9385474860336</v>
      </c>
      <c r="X373" s="112">
        <f>IFERROR(W384*X87,"")</f>
        <v>137.01117318435757</v>
      </c>
      <c r="Y373" s="112">
        <f>IFERROR(X384*Y87,"")</f>
        <v>141.89944134078218</v>
      </c>
      <c r="Z373" s="111"/>
      <c r="AA373" s="111"/>
    </row>
    <row r="374" spans="12:27" x14ac:dyDescent="0.25">
      <c r="M374" t="s">
        <v>247</v>
      </c>
      <c r="N374" s="14">
        <f>N373*N88</f>
        <v>100.27932960893855</v>
      </c>
      <c r="O374" s="14">
        <f t="shared" ref="O374:O384" si="271">O373*O88</f>
        <v>103.49162011173185</v>
      </c>
      <c r="P374" s="14">
        <f t="shared" ref="P374:P384" si="272">P373*P88</f>
        <v>106.14525139664809</v>
      </c>
      <c r="Q374" s="14">
        <f t="shared" ref="Q374:Q384" si="273">Q373*Q88</f>
        <v>108.51955307262574</v>
      </c>
      <c r="R374" s="14">
        <f t="shared" ref="R374:R384" si="274">R373*R88</f>
        <v>111.73184357541906</v>
      </c>
      <c r="S374" s="14">
        <f t="shared" ref="S374:S384" si="275">S373*S88</f>
        <v>112.84916201117322</v>
      </c>
      <c r="T374" s="14">
        <f t="shared" ref="T374:T384" si="276">T373*T88</f>
        <v>116.48044692737433</v>
      </c>
      <c r="U374" s="14">
        <f t="shared" ref="U374:U384" si="277">U373*U88</f>
        <v>120.81005586592187</v>
      </c>
      <c r="V374" s="14">
        <f t="shared" ref="V374:V384" si="278">V373*V88</f>
        <v>128.3519553072627</v>
      </c>
      <c r="W374" s="14">
        <f>IFERROR(W373*W88,"")</f>
        <v>134.21787709497212</v>
      </c>
      <c r="X374" s="14">
        <f>IFERROR(X373*X88,"")</f>
        <v>138.96648044692742</v>
      </c>
      <c r="Y374" s="14">
        <f>IFERROR(Y373*Y88,"")</f>
        <v>142.73743016759781</v>
      </c>
    </row>
    <row r="375" spans="12:27" x14ac:dyDescent="0.25">
      <c r="M375" t="s">
        <v>248</v>
      </c>
      <c r="N375" s="14">
        <f t="shared" ref="N375:N384" si="279">N374*N89</f>
        <v>100.55865921787709</v>
      </c>
      <c r="O375" s="14">
        <f t="shared" si="271"/>
        <v>103.91061452513968</v>
      </c>
      <c r="P375" s="14">
        <f t="shared" si="272"/>
        <v>106.56424581005592</v>
      </c>
      <c r="Q375" s="14">
        <f t="shared" si="273"/>
        <v>108.79888268156429</v>
      </c>
      <c r="R375" s="14">
        <f t="shared" si="274"/>
        <v>111.87150837988834</v>
      </c>
      <c r="S375" s="14">
        <f t="shared" si="275"/>
        <v>112.84916201117322</v>
      </c>
      <c r="T375" s="14">
        <f t="shared" si="276"/>
        <v>116.20111731843579</v>
      </c>
      <c r="U375" s="14">
        <f t="shared" si="277"/>
        <v>121.50837988826824</v>
      </c>
      <c r="V375" s="14">
        <f t="shared" si="278"/>
        <v>129.46927374301688</v>
      </c>
      <c r="W375" s="14">
        <f t="shared" ref="W375:Y384" si="280">IFERROR(W374*W89,"")</f>
        <v>134.49720670391068</v>
      </c>
      <c r="X375" s="14">
        <f t="shared" si="280"/>
        <v>137.98882681564248</v>
      </c>
      <c r="Y375" s="14">
        <f t="shared" si="280"/>
        <v>143.01675977653636</v>
      </c>
    </row>
    <row r="376" spans="12:27" x14ac:dyDescent="0.25">
      <c r="M376" t="s">
        <v>249</v>
      </c>
      <c r="N376" s="14">
        <f t="shared" si="279"/>
        <v>100.97765363128491</v>
      </c>
      <c r="O376" s="14">
        <f t="shared" si="271"/>
        <v>104.32960893854749</v>
      </c>
      <c r="P376" s="14">
        <f t="shared" si="272"/>
        <v>106.7039106145252</v>
      </c>
      <c r="Q376" s="14">
        <f t="shared" si="273"/>
        <v>109.21787709497211</v>
      </c>
      <c r="R376" s="14">
        <f t="shared" si="274"/>
        <v>112.43016759776543</v>
      </c>
      <c r="S376" s="14">
        <f t="shared" si="275"/>
        <v>113.26815642458104</v>
      </c>
      <c r="T376" s="14">
        <f t="shared" si="276"/>
        <v>116.62011173184361</v>
      </c>
      <c r="U376" s="14">
        <f t="shared" si="277"/>
        <v>122.90502793296099</v>
      </c>
      <c r="V376" s="14">
        <f t="shared" si="278"/>
        <v>130.72625698324035</v>
      </c>
      <c r="W376" s="14">
        <f t="shared" si="280"/>
        <v>135.47486033519559</v>
      </c>
      <c r="X376" s="14">
        <f t="shared" si="280"/>
        <v>138.82681564245812</v>
      </c>
      <c r="Y376" s="14">
        <f t="shared" si="280"/>
        <v>143.57541899441347</v>
      </c>
    </row>
    <row r="377" spans="12:27" x14ac:dyDescent="0.25">
      <c r="M377" t="s">
        <v>250</v>
      </c>
      <c r="N377" s="14">
        <f t="shared" si="279"/>
        <v>101.25698324022346</v>
      </c>
      <c r="O377" s="14">
        <f t="shared" si="271"/>
        <v>104.60893854748605</v>
      </c>
      <c r="P377" s="14">
        <f t="shared" si="272"/>
        <v>106.98324022346374</v>
      </c>
      <c r="Q377" s="14">
        <f t="shared" si="273"/>
        <v>109.21787709497211</v>
      </c>
      <c r="R377" s="14">
        <f t="shared" si="274"/>
        <v>112.15083798882688</v>
      </c>
      <c r="S377" s="14">
        <f t="shared" si="275"/>
        <v>113.40782122905031</v>
      </c>
      <c r="T377" s="14">
        <f t="shared" si="276"/>
        <v>116.48044692737435</v>
      </c>
      <c r="U377" s="14">
        <f t="shared" si="277"/>
        <v>123.32402234636881</v>
      </c>
      <c r="V377" s="14">
        <f t="shared" si="278"/>
        <v>131.4245810055867</v>
      </c>
      <c r="W377" s="14">
        <f t="shared" si="280"/>
        <v>135.33519553072631</v>
      </c>
      <c r="X377" s="14">
        <f t="shared" si="280"/>
        <v>139.5251396648045</v>
      </c>
      <c r="Y377" s="14">
        <f t="shared" si="280"/>
        <v>143.85474860335202</v>
      </c>
    </row>
    <row r="378" spans="12:27" x14ac:dyDescent="0.25">
      <c r="M378" t="s">
        <v>251</v>
      </c>
      <c r="N378" s="14">
        <f t="shared" si="279"/>
        <v>101.53631284916202</v>
      </c>
      <c r="O378" s="14">
        <f t="shared" si="271"/>
        <v>105.30726256983243</v>
      </c>
      <c r="P378" s="14">
        <f t="shared" si="272"/>
        <v>107.40223463687158</v>
      </c>
      <c r="Q378" s="14">
        <f t="shared" si="273"/>
        <v>110.05586592178776</v>
      </c>
      <c r="R378" s="14">
        <f t="shared" si="274"/>
        <v>112.15083798882688</v>
      </c>
      <c r="S378" s="14">
        <f t="shared" si="275"/>
        <v>113.68715083798887</v>
      </c>
      <c r="T378" s="14">
        <f t="shared" si="276"/>
        <v>116.89944134078216</v>
      </c>
      <c r="U378" s="14">
        <f t="shared" si="277"/>
        <v>124.30167597765373</v>
      </c>
      <c r="V378" s="14">
        <f t="shared" si="278"/>
        <v>132.26256983240236</v>
      </c>
      <c r="W378" s="14">
        <f t="shared" si="280"/>
        <v>135.75418994413414</v>
      </c>
      <c r="X378" s="14">
        <f t="shared" ref="X378" si="281">IFERROR(X377*X92,"")</f>
        <v>139.80446927374305</v>
      </c>
      <c r="Y378" s="14">
        <f t="shared" si="280"/>
        <v>143.57541899441347</v>
      </c>
    </row>
    <row r="379" spans="12:27" x14ac:dyDescent="0.25">
      <c r="M379" t="s">
        <v>252</v>
      </c>
      <c r="N379" s="14">
        <f t="shared" si="279"/>
        <v>101.53631284916202</v>
      </c>
      <c r="O379" s="14">
        <f t="shared" si="271"/>
        <v>106.0055865921788</v>
      </c>
      <c r="P379" s="14">
        <f t="shared" si="272"/>
        <v>107.68156424581012</v>
      </c>
      <c r="Q379" s="14">
        <f t="shared" si="273"/>
        <v>110.89385474860342</v>
      </c>
      <c r="R379" s="14">
        <f t="shared" si="274"/>
        <v>112.98882681564253</v>
      </c>
      <c r="S379" s="14">
        <f t="shared" si="275"/>
        <v>114.52513966480451</v>
      </c>
      <c r="T379" s="14">
        <f t="shared" si="276"/>
        <v>118.01675977653635</v>
      </c>
      <c r="U379" s="14">
        <f t="shared" si="277"/>
        <v>125.97765363128504</v>
      </c>
      <c r="V379" s="14">
        <f t="shared" si="278"/>
        <v>132.68156424581016</v>
      </c>
      <c r="W379" s="14">
        <f t="shared" si="280"/>
        <v>136.4525139664805</v>
      </c>
      <c r="X379" s="14">
        <f t="shared" ref="X379" si="282">IFERROR(X378*X93,"")</f>
        <v>140.78212290502799</v>
      </c>
      <c r="Y379" s="14">
        <f t="shared" si="280"/>
        <v>144.97206703910621</v>
      </c>
    </row>
    <row r="380" spans="12:27" x14ac:dyDescent="0.25">
      <c r="M380" t="s">
        <v>253</v>
      </c>
      <c r="N380" s="14">
        <f t="shared" si="279"/>
        <v>101.25698324022346</v>
      </c>
      <c r="O380" s="14">
        <f t="shared" si="271"/>
        <v>105.30726256983243</v>
      </c>
      <c r="P380" s="14">
        <f t="shared" si="272"/>
        <v>106.84357541899448</v>
      </c>
      <c r="Q380" s="14">
        <f t="shared" si="273"/>
        <v>110.47486033519559</v>
      </c>
      <c r="R380" s="14">
        <f t="shared" si="274"/>
        <v>112.15083798882688</v>
      </c>
      <c r="S380" s="14">
        <f t="shared" si="275"/>
        <v>114.1061452513967</v>
      </c>
      <c r="T380" s="14">
        <f t="shared" si="276"/>
        <v>117.87709497206708</v>
      </c>
      <c r="U380" s="14">
        <f t="shared" si="277"/>
        <v>125.55865921787722</v>
      </c>
      <c r="V380" s="14">
        <f t="shared" si="278"/>
        <v>131.70391061452526</v>
      </c>
      <c r="W380" s="14">
        <f t="shared" si="280"/>
        <v>135.19553072625703</v>
      </c>
      <c r="X380" s="14">
        <f t="shared" ref="X380:X384" si="283">IFERROR(X379*X94,"")</f>
        <v>139.94413407821236</v>
      </c>
      <c r="Y380" s="14" t="str">
        <f t="shared" si="280"/>
        <v/>
      </c>
    </row>
    <row r="381" spans="12:27" x14ac:dyDescent="0.25">
      <c r="M381" t="s">
        <v>254</v>
      </c>
      <c r="N381" s="14">
        <f t="shared" si="279"/>
        <v>101.95530726256983</v>
      </c>
      <c r="O381" s="14">
        <f t="shared" si="271"/>
        <v>105.72625698324025</v>
      </c>
      <c r="P381" s="14">
        <f t="shared" si="272"/>
        <v>107.40223463687157</v>
      </c>
      <c r="Q381" s="14">
        <f t="shared" si="273"/>
        <v>111.03351955307268</v>
      </c>
      <c r="R381" s="14">
        <f t="shared" si="274"/>
        <v>112.70949720670397</v>
      </c>
      <c r="S381" s="14">
        <f t="shared" si="275"/>
        <v>114.52513966480451</v>
      </c>
      <c r="T381" s="14">
        <f t="shared" si="276"/>
        <v>119.27374301675982</v>
      </c>
      <c r="U381" s="14">
        <f t="shared" si="277"/>
        <v>127.37430167597776</v>
      </c>
      <c r="V381" s="14">
        <f t="shared" si="278"/>
        <v>131.70391061452526</v>
      </c>
      <c r="W381" s="14">
        <f t="shared" si="280"/>
        <v>135.61452513966483</v>
      </c>
      <c r="X381" s="14">
        <f t="shared" si="283"/>
        <v>140.50279329608944</v>
      </c>
      <c r="Y381" s="14" t="str">
        <f t="shared" si="280"/>
        <v/>
      </c>
    </row>
    <row r="382" spans="12:27" x14ac:dyDescent="0.25">
      <c r="M382" t="s">
        <v>255</v>
      </c>
      <c r="N382" s="14">
        <f t="shared" si="279"/>
        <v>102.37430167597765</v>
      </c>
      <c r="O382" s="14">
        <f t="shared" si="271"/>
        <v>106.14525139664808</v>
      </c>
      <c r="P382" s="14">
        <f t="shared" si="272"/>
        <v>107.40223463687157</v>
      </c>
      <c r="Q382" s="14">
        <f t="shared" si="273"/>
        <v>110.89385474860342</v>
      </c>
      <c r="R382" s="14">
        <f t="shared" si="274"/>
        <v>112.84916201117322</v>
      </c>
      <c r="S382" s="14">
        <f t="shared" si="275"/>
        <v>114.80446927374307</v>
      </c>
      <c r="T382" s="14">
        <f t="shared" si="276"/>
        <v>118.85474860335199</v>
      </c>
      <c r="U382" s="14">
        <f t="shared" si="277"/>
        <v>127.79329608938556</v>
      </c>
      <c r="V382" s="14">
        <f t="shared" si="278"/>
        <v>132.96089385474872</v>
      </c>
      <c r="W382" s="14">
        <f t="shared" si="280"/>
        <v>136.4525139664805</v>
      </c>
      <c r="X382" s="14">
        <f t="shared" si="283"/>
        <v>140.64245810055874</v>
      </c>
      <c r="Y382" s="14" t="str">
        <f t="shared" si="280"/>
        <v/>
      </c>
    </row>
    <row r="383" spans="12:27" x14ac:dyDescent="0.25">
      <c r="M383" t="s">
        <v>256</v>
      </c>
      <c r="N383" s="14">
        <f t="shared" si="279"/>
        <v>102.79329608938546</v>
      </c>
      <c r="O383" s="14">
        <f t="shared" si="271"/>
        <v>106.42458100558663</v>
      </c>
      <c r="P383" s="14">
        <f t="shared" si="272"/>
        <v>107.54189944134083</v>
      </c>
      <c r="Q383" s="14">
        <f t="shared" si="273"/>
        <v>111.31284916201123</v>
      </c>
      <c r="R383" s="14">
        <f t="shared" si="274"/>
        <v>113.12849162011177</v>
      </c>
      <c r="S383" s="14">
        <f t="shared" si="275"/>
        <v>113.96648044692741</v>
      </c>
      <c r="T383" s="14">
        <f t="shared" si="276"/>
        <v>119.83240223463692</v>
      </c>
      <c r="U383" s="14">
        <f t="shared" si="277"/>
        <v>127.6536312849163</v>
      </c>
      <c r="V383" s="14">
        <f t="shared" si="278"/>
        <v>133.65921787709507</v>
      </c>
      <c r="W383" s="14">
        <f t="shared" si="280"/>
        <v>136.8715083798883</v>
      </c>
      <c r="X383" s="14">
        <f t="shared" ref="X383" si="284">IFERROR(X382*X97,"")</f>
        <v>140.92178770949729</v>
      </c>
      <c r="Y383" s="14" t="str">
        <f t="shared" si="280"/>
        <v/>
      </c>
    </row>
    <row r="384" spans="12:27" x14ac:dyDescent="0.25">
      <c r="M384" t="s">
        <v>257</v>
      </c>
      <c r="N384" s="14">
        <f t="shared" si="279"/>
        <v>102.37430167597765</v>
      </c>
      <c r="O384" s="14">
        <f t="shared" si="271"/>
        <v>105.86592178770954</v>
      </c>
      <c r="P384" s="14">
        <f t="shared" si="272"/>
        <v>107.68156424581009</v>
      </c>
      <c r="Q384" s="14">
        <f t="shared" si="273"/>
        <v>111.31284916201123</v>
      </c>
      <c r="R384" s="14">
        <f t="shared" si="274"/>
        <v>112.84916201117322</v>
      </c>
      <c r="S384" s="14">
        <f t="shared" si="275"/>
        <v>114.5251396648045</v>
      </c>
      <c r="T384" s="14">
        <f t="shared" si="276"/>
        <v>120.5307262569833</v>
      </c>
      <c r="U384" s="14">
        <f t="shared" si="277"/>
        <v>127.6536312849163</v>
      </c>
      <c r="V384" s="14">
        <f t="shared" si="278"/>
        <v>133.65921787709507</v>
      </c>
      <c r="W384" s="14">
        <f t="shared" si="280"/>
        <v>136.73184357541905</v>
      </c>
      <c r="X384" s="14">
        <f t="shared" si="283"/>
        <v>141.06145251396654</v>
      </c>
      <c r="Y384" s="14" t="str">
        <f t="shared" si="280"/>
        <v/>
      </c>
    </row>
    <row r="385" spans="12:27" x14ac:dyDescent="0.25">
      <c r="L385" s="117" t="s">
        <v>289</v>
      </c>
      <c r="M385" s="112" t="s">
        <v>292</v>
      </c>
      <c r="N385" s="112">
        <v>100</v>
      </c>
      <c r="O385" s="112">
        <f t="shared" ref="O385:V385" si="285">N396*O124</f>
        <v>102.28291911806238</v>
      </c>
      <c r="P385" s="112">
        <f t="shared" si="285"/>
        <v>104.6322015843909</v>
      </c>
      <c r="Q385" s="112">
        <f t="shared" si="285"/>
        <v>107.24703933021952</v>
      </c>
      <c r="R385" s="112">
        <f t="shared" si="285"/>
        <v>110.49854638659708</v>
      </c>
      <c r="S385" s="112">
        <f t="shared" si="285"/>
        <v>111.95665658656732</v>
      </c>
      <c r="T385" s="112">
        <f t="shared" si="285"/>
        <v>115.85420079164228</v>
      </c>
      <c r="U385" s="112">
        <f t="shared" si="285"/>
        <v>120.33742928473048</v>
      </c>
      <c r="V385" s="112">
        <f t="shared" si="285"/>
        <v>128.72891915667893</v>
      </c>
      <c r="W385" s="112">
        <f>IFERROR(V396*W124,"")</f>
        <v>134.6348046592195</v>
      </c>
      <c r="X385" s="112">
        <f>IFERROR(W396*X124,"")</f>
        <v>138.60636487776978</v>
      </c>
      <c r="Y385" s="112">
        <f>IFERROR(X396*Y124,"")</f>
        <v>144.80676701430136</v>
      </c>
      <c r="Z385" s="111"/>
      <c r="AA385" s="111"/>
    </row>
    <row r="386" spans="12:27" x14ac:dyDescent="0.25">
      <c r="M386" t="s">
        <v>247</v>
      </c>
      <c r="N386" s="14">
        <f>N385*N125</f>
        <v>100.02207254491897</v>
      </c>
      <c r="O386" s="14">
        <f t="shared" ref="O386:O396" si="286">O385*O125</f>
        <v>102.30883820159742</v>
      </c>
      <c r="P386" s="14">
        <f t="shared" ref="P386:P396" si="287">P385*P125</f>
        <v>105.00038890863286</v>
      </c>
      <c r="Q386" s="14">
        <f t="shared" ref="Q386:Q396" si="288">Q385*Q125</f>
        <v>107.71354306973784</v>
      </c>
      <c r="R386" s="14">
        <f t="shared" ref="R386:R396" si="289">R385*R125</f>
        <v>110.61394917973624</v>
      </c>
      <c r="S386" s="14">
        <f t="shared" ref="S386:S396" si="290">S385*S125</f>
        <v>111.79780107851859</v>
      </c>
      <c r="T386" s="14">
        <f t="shared" ref="T386:T396" si="291">T385*T125</f>
        <v>116.28713513941281</v>
      </c>
      <c r="U386" s="14">
        <f t="shared" ref="U386:U396" si="292">U385*U125</f>
        <v>120.84691067664808</v>
      </c>
      <c r="V386" s="14">
        <f t="shared" ref="V386:V396" si="293">V385*V125</f>
        <v>128.79043349058728</v>
      </c>
      <c r="W386" s="14">
        <f>IFERROR(W385*W125,"")</f>
        <v>134.82602963906308</v>
      </c>
      <c r="X386" s="14">
        <f>IFERROR(X385*X125,"")</f>
        <v>139.61905331139062</v>
      </c>
      <c r="Y386" s="14">
        <f>IFERROR(Y385*Y125,"")</f>
        <v>145.25707404397204</v>
      </c>
    </row>
    <row r="387" spans="12:27" x14ac:dyDescent="0.25">
      <c r="M387" t="s">
        <v>248</v>
      </c>
      <c r="N387" s="14">
        <f t="shared" ref="N387:N396" si="294">N386*N126</f>
        <v>100.02184332642906</v>
      </c>
      <c r="O387" s="14">
        <f t="shared" si="286"/>
        <v>102.64050367875434</v>
      </c>
      <c r="P387" s="14">
        <f t="shared" si="287"/>
        <v>105.29484032243973</v>
      </c>
      <c r="Q387" s="14">
        <f t="shared" si="288"/>
        <v>108.04521735461707</v>
      </c>
      <c r="R387" s="14">
        <f t="shared" si="289"/>
        <v>110.69135299296093</v>
      </c>
      <c r="S387" s="14">
        <f t="shared" si="290"/>
        <v>111.78119725896627</v>
      </c>
      <c r="T387" s="14">
        <f t="shared" si="291"/>
        <v>116.13250762282422</v>
      </c>
      <c r="U387" s="14">
        <f t="shared" si="292"/>
        <v>121.44307827590251</v>
      </c>
      <c r="V387" s="14">
        <f t="shared" si="293"/>
        <v>129.43641234136095</v>
      </c>
      <c r="W387" s="14">
        <f t="shared" ref="W387:Y396" si="295">IFERROR(W386*W126,"")</f>
        <v>134.85177142872013</v>
      </c>
      <c r="X387" s="14">
        <f t="shared" si="295"/>
        <v>138.69814898354329</v>
      </c>
      <c r="Y387" s="14">
        <f t="shared" si="295"/>
        <v>145.18925784403325</v>
      </c>
    </row>
    <row r="388" spans="12:27" x14ac:dyDescent="0.25">
      <c r="M388" t="s">
        <v>249</v>
      </c>
      <c r="N388" s="14">
        <f t="shared" si="294"/>
        <v>100.16579817200429</v>
      </c>
      <c r="O388" s="14">
        <f t="shared" si="286"/>
        <v>102.77685009772246</v>
      </c>
      <c r="P388" s="14">
        <f t="shared" si="287"/>
        <v>105.55454388749139</v>
      </c>
      <c r="Q388" s="14">
        <f t="shared" si="288"/>
        <v>108.1608536634109</v>
      </c>
      <c r="R388" s="14">
        <f t="shared" si="289"/>
        <v>111.16413303487784</v>
      </c>
      <c r="S388" s="14">
        <f t="shared" si="290"/>
        <v>112.17091785812008</v>
      </c>
      <c r="T388" s="14">
        <f t="shared" si="291"/>
        <v>116.81782223106126</v>
      </c>
      <c r="U388" s="14">
        <f t="shared" si="292"/>
        <v>122.64995974440892</v>
      </c>
      <c r="V388" s="14">
        <f t="shared" si="293"/>
        <v>130.30080050725263</v>
      </c>
      <c r="W388" s="14">
        <f t="shared" si="295"/>
        <v>135.30711448304319</v>
      </c>
      <c r="X388" s="14">
        <f t="shared" si="295"/>
        <v>139.42930828885355</v>
      </c>
      <c r="Y388" s="14">
        <f t="shared" si="295"/>
        <v>145.61026498947916</v>
      </c>
    </row>
    <row r="389" spans="12:27" x14ac:dyDescent="0.25">
      <c r="M389" t="s">
        <v>250</v>
      </c>
      <c r="N389" s="14">
        <f t="shared" si="294"/>
        <v>100.24637865042435</v>
      </c>
      <c r="O389" s="14">
        <f t="shared" si="286"/>
        <v>102.88056280916308</v>
      </c>
      <c r="P389" s="14">
        <f t="shared" si="287"/>
        <v>105.69983186947005</v>
      </c>
      <c r="Q389" s="14">
        <f t="shared" si="288"/>
        <v>108.22101089405147</v>
      </c>
      <c r="R389" s="14">
        <f t="shared" si="289"/>
        <v>111.43521233734052</v>
      </c>
      <c r="S389" s="14">
        <f t="shared" si="290"/>
        <v>112.84552367475347</v>
      </c>
      <c r="T389" s="14">
        <f t="shared" si="291"/>
        <v>117.2110391405152</v>
      </c>
      <c r="U389" s="14">
        <f t="shared" si="292"/>
        <v>123.07169668660509</v>
      </c>
      <c r="V389" s="14">
        <f t="shared" si="293"/>
        <v>130.85406457269323</v>
      </c>
      <c r="W389" s="14">
        <f t="shared" si="295"/>
        <v>134.40001762417845</v>
      </c>
      <c r="X389" s="14">
        <f t="shared" si="295"/>
        <v>139.73958641980815</v>
      </c>
      <c r="Y389" s="14">
        <f t="shared" si="295"/>
        <v>145.60316515676217</v>
      </c>
    </row>
    <row r="390" spans="12:27" x14ac:dyDescent="0.25">
      <c r="M390" t="s">
        <v>251</v>
      </c>
      <c r="N390" s="14">
        <f t="shared" si="294"/>
        <v>100.15983518159473</v>
      </c>
      <c r="O390" s="14">
        <f t="shared" si="286"/>
        <v>103.13770253737977</v>
      </c>
      <c r="P390" s="14">
        <f t="shared" si="287"/>
        <v>105.81236977524665</v>
      </c>
      <c r="Q390" s="14">
        <f t="shared" si="288"/>
        <v>108.87913428353215</v>
      </c>
      <c r="R390" s="14">
        <f t="shared" si="289"/>
        <v>111.63481114704904</v>
      </c>
      <c r="S390" s="14">
        <f t="shared" si="290"/>
        <v>112.97194523707701</v>
      </c>
      <c r="T390" s="14">
        <f t="shared" si="291"/>
        <v>117.60797458236668</v>
      </c>
      <c r="U390" s="14">
        <f t="shared" si="292"/>
        <v>123.84169491150701</v>
      </c>
      <c r="V390" s="14">
        <f t="shared" si="293"/>
        <v>131.37074633458744</v>
      </c>
      <c r="W390" s="14">
        <f t="shared" si="295"/>
        <v>134.65310391475353</v>
      </c>
      <c r="X390" s="14">
        <f t="shared" si="295"/>
        <v>139.50338956966593</v>
      </c>
      <c r="Y390" s="14">
        <f t="shared" si="295"/>
        <v>145.35216675766304</v>
      </c>
    </row>
    <row r="391" spans="12:27" x14ac:dyDescent="0.25">
      <c r="M391" t="s">
        <v>252</v>
      </c>
      <c r="N391" s="14">
        <f t="shared" si="294"/>
        <v>100.13973683376818</v>
      </c>
      <c r="O391" s="14">
        <f t="shared" si="286"/>
        <v>103.30159271963517</v>
      </c>
      <c r="P391" s="14">
        <f t="shared" si="287"/>
        <v>105.8731170687286</v>
      </c>
      <c r="Q391" s="14">
        <f t="shared" si="288"/>
        <v>109.21000324981419</v>
      </c>
      <c r="R391" s="14">
        <f t="shared" si="289"/>
        <v>111.990165878006</v>
      </c>
      <c r="S391" s="14">
        <f t="shared" si="290"/>
        <v>113.19468567356996</v>
      </c>
      <c r="T391" s="14">
        <f t="shared" si="291"/>
        <v>118.1309364376545</v>
      </c>
      <c r="U391" s="14">
        <f t="shared" si="292"/>
        <v>124.34571655803677</v>
      </c>
      <c r="V391" s="14">
        <f t="shared" si="293"/>
        <v>131.02207363021418</v>
      </c>
      <c r="W391" s="14">
        <f t="shared" si="295"/>
        <v>134.50028961295126</v>
      </c>
      <c r="X391" s="14">
        <f t="shared" si="295"/>
        <v>139.73234989955242</v>
      </c>
      <c r="Y391" s="14" t="str">
        <f t="shared" si="295"/>
        <v/>
      </c>
    </row>
    <row r="392" spans="12:27" x14ac:dyDescent="0.25">
      <c r="M392" t="s">
        <v>253</v>
      </c>
      <c r="N392" s="14">
        <f t="shared" si="294"/>
        <v>100.25639124488059</v>
      </c>
      <c r="O392" s="14">
        <f t="shared" si="286"/>
        <v>103.12241007395103</v>
      </c>
      <c r="P392" s="14">
        <f t="shared" si="287"/>
        <v>105.6090132106322</v>
      </c>
      <c r="Q392" s="14">
        <f t="shared" si="288"/>
        <v>109.06960826906919</v>
      </c>
      <c r="R392" s="14">
        <f t="shared" si="289"/>
        <v>111.82378819054203</v>
      </c>
      <c r="S392" s="14">
        <f t="shared" si="290"/>
        <v>113.07390494952212</v>
      </c>
      <c r="T392" s="14">
        <f t="shared" si="291"/>
        <v>118.38816496646562</v>
      </c>
      <c r="U392" s="14">
        <f t="shared" si="292"/>
        <v>124.77534426229731</v>
      </c>
      <c r="V392" s="14">
        <f t="shared" si="293"/>
        <v>130.25731617600374</v>
      </c>
      <c r="W392" s="14">
        <f t="shared" si="295"/>
        <v>133.54348478960216</v>
      </c>
      <c r="X392" s="14">
        <f t="shared" si="295"/>
        <v>139.66922428126713</v>
      </c>
      <c r="Y392" s="14" t="str">
        <f t="shared" si="295"/>
        <v/>
      </c>
    </row>
    <row r="393" spans="12:27" x14ac:dyDescent="0.25">
      <c r="M393" t="s">
        <v>254</v>
      </c>
      <c r="N393" s="14">
        <f t="shared" si="294"/>
        <v>100.56650037614416</v>
      </c>
      <c r="O393" s="14">
        <f t="shared" si="286"/>
        <v>103.32893633477963</v>
      </c>
      <c r="P393" s="14">
        <f t="shared" si="287"/>
        <v>105.84319238297067</v>
      </c>
      <c r="Q393" s="14">
        <f t="shared" si="288"/>
        <v>109.08595906365518</v>
      </c>
      <c r="R393" s="14">
        <f t="shared" si="289"/>
        <v>111.64552986241497</v>
      </c>
      <c r="S393" s="14">
        <f t="shared" si="290"/>
        <v>113.40550962812972</v>
      </c>
      <c r="T393" s="14">
        <f t="shared" si="291"/>
        <v>119.08830979029177</v>
      </c>
      <c r="U393" s="14">
        <f t="shared" si="292"/>
        <v>125.49505135543617</v>
      </c>
      <c r="V393" s="14">
        <f t="shared" si="293"/>
        <v>129.71488405016396</v>
      </c>
      <c r="W393" s="14">
        <f t="shared" si="295"/>
        <v>133.59272380010387</v>
      </c>
      <c r="X393" s="14">
        <f t="shared" si="295"/>
        <v>139.71671995397367</v>
      </c>
      <c r="Y393" s="14" t="str">
        <f t="shared" si="295"/>
        <v/>
      </c>
    </row>
    <row r="394" spans="12:27" x14ac:dyDescent="0.25">
      <c r="M394" t="s">
        <v>255</v>
      </c>
      <c r="N394" s="14">
        <f t="shared" si="294"/>
        <v>101.04191324086933</v>
      </c>
      <c r="O394" s="14">
        <f t="shared" si="286"/>
        <v>103.9161885441854</v>
      </c>
      <c r="P394" s="14">
        <f t="shared" si="287"/>
        <v>105.85980328444614</v>
      </c>
      <c r="Q394" s="14">
        <f t="shared" si="288"/>
        <v>109.29514884728034</v>
      </c>
      <c r="R394" s="14">
        <f t="shared" si="289"/>
        <v>111.96478659974356</v>
      </c>
      <c r="S394" s="14">
        <f t="shared" si="290"/>
        <v>113.83959420015979</v>
      </c>
      <c r="T394" s="14">
        <f t="shared" si="291"/>
        <v>119.12669875393208</v>
      </c>
      <c r="U394" s="14">
        <f t="shared" si="292"/>
        <v>126.22338201256359</v>
      </c>
      <c r="V394" s="14">
        <f t="shared" si="293"/>
        <v>131.85390548518222</v>
      </c>
      <c r="W394" s="14">
        <f t="shared" si="295"/>
        <v>135.60832846095977</v>
      </c>
      <c r="X394" s="14">
        <f t="shared" si="295"/>
        <v>140.69657202156037</v>
      </c>
      <c r="Y394" s="14" t="str">
        <f t="shared" si="295"/>
        <v/>
      </c>
    </row>
    <row r="395" spans="12:27" x14ac:dyDescent="0.25">
      <c r="M395" t="s">
        <v>256</v>
      </c>
      <c r="N395" s="14">
        <f t="shared" si="294"/>
        <v>101.33499673002957</v>
      </c>
      <c r="O395" s="14">
        <f t="shared" si="286"/>
        <v>104.33164138010555</v>
      </c>
      <c r="P395" s="14">
        <f t="shared" si="287"/>
        <v>106.56138958096108</v>
      </c>
      <c r="Q395" s="14">
        <f t="shared" si="288"/>
        <v>109.81588372519614</v>
      </c>
      <c r="R395" s="14">
        <f t="shared" si="289"/>
        <v>112.23766521179621</v>
      </c>
      <c r="S395" s="14">
        <f t="shared" si="290"/>
        <v>113.58343184363127</v>
      </c>
      <c r="T395" s="14">
        <f t="shared" si="291"/>
        <v>120.05714256779167</v>
      </c>
      <c r="U395" s="14">
        <f t="shared" si="292"/>
        <v>126.94007031496423</v>
      </c>
      <c r="V395" s="14">
        <f t="shared" si="293"/>
        <v>133.77664662683139</v>
      </c>
      <c r="W395" s="14">
        <f t="shared" si="295"/>
        <v>137.10745627545487</v>
      </c>
      <c r="X395" s="14">
        <f t="shared" si="295"/>
        <v>142.14637884065533</v>
      </c>
      <c r="Y395" s="14" t="str">
        <f t="shared" si="295"/>
        <v/>
      </c>
    </row>
    <row r="396" spans="12:27" x14ac:dyDescent="0.25">
      <c r="L396" s="38"/>
      <c r="M396" s="38" t="s">
        <v>257</v>
      </c>
      <c r="N396" s="123">
        <f t="shared" si="294"/>
        <v>101.2354432647179</v>
      </c>
      <c r="O396" s="123">
        <f t="shared" si="286"/>
        <v>104.29916992830574</v>
      </c>
      <c r="P396" s="123">
        <f t="shared" si="287"/>
        <v>106.78139971869192</v>
      </c>
      <c r="Q396" s="123">
        <f t="shared" si="288"/>
        <v>110.21579002377766</v>
      </c>
      <c r="R396" s="123">
        <f t="shared" si="289"/>
        <v>112.12609384331223</v>
      </c>
      <c r="S396" s="123">
        <f t="shared" si="290"/>
        <v>114.38356230132761</v>
      </c>
      <c r="T396" s="123">
        <f t="shared" si="291"/>
        <v>120.66428038833705</v>
      </c>
      <c r="U396" s="123">
        <f t="shared" si="292"/>
        <v>127.43299077776683</v>
      </c>
      <c r="V396" s="123">
        <f t="shared" si="293"/>
        <v>134.77707567987235</v>
      </c>
      <c r="W396" s="123">
        <f t="shared" si="295"/>
        <v>138.20376257007396</v>
      </c>
      <c r="X396" s="123">
        <f t="shared" si="295"/>
        <v>143.14496146974142</v>
      </c>
      <c r="Y396" s="123" t="str">
        <f t="shared" si="295"/>
        <v/>
      </c>
      <c r="Z396" s="38"/>
      <c r="AA396" s="38"/>
    </row>
    <row r="397" spans="12:27" x14ac:dyDescent="0.25">
      <c r="N397" s="14"/>
      <c r="O397" s="14"/>
      <c r="P397" s="14"/>
      <c r="Q397" s="14"/>
      <c r="R397" s="14"/>
      <c r="S397" s="14"/>
      <c r="T397" s="14"/>
      <c r="U397" s="14"/>
      <c r="V397" s="14"/>
      <c r="W397" s="14"/>
    </row>
    <row r="398" spans="12:27" ht="60.75" thickBot="1" x14ac:dyDescent="0.3">
      <c r="L398" s="74" t="s">
        <v>290</v>
      </c>
      <c r="M398" s="74"/>
      <c r="N398" s="74">
        <v>2015</v>
      </c>
      <c r="O398" s="74">
        <v>2016</v>
      </c>
      <c r="P398" s="74">
        <v>2017</v>
      </c>
      <c r="Q398" s="74">
        <v>2018</v>
      </c>
      <c r="R398" s="74">
        <v>2019</v>
      </c>
      <c r="S398" s="74">
        <v>2020</v>
      </c>
      <c r="T398" s="74">
        <v>2021</v>
      </c>
      <c r="U398" s="74">
        <v>2022</v>
      </c>
      <c r="V398" s="74">
        <v>2023</v>
      </c>
      <c r="W398" s="74">
        <v>2024</v>
      </c>
      <c r="X398" s="74">
        <v>2025</v>
      </c>
      <c r="Y398" s="74">
        <v>2026</v>
      </c>
      <c r="Z398" s="74">
        <v>2027</v>
      </c>
      <c r="AA398" s="74">
        <v>2028</v>
      </c>
    </row>
    <row r="399" spans="12:27" x14ac:dyDescent="0.25">
      <c r="L399" s="4" t="s">
        <v>291</v>
      </c>
      <c r="M399" s="135" t="s">
        <v>292</v>
      </c>
      <c r="N399" s="65">
        <f t="shared" ref="N399:V399" si="296">(N100*$G$14)+(N112*$G$15)+(N124*$G$16)</f>
        <v>1.0000000000000002</v>
      </c>
      <c r="O399" s="65">
        <f t="shared" si="296"/>
        <v>1.0051005424305548</v>
      </c>
      <c r="P399" s="65">
        <f t="shared" si="296"/>
        <v>1.0065580915387735</v>
      </c>
      <c r="Q399" s="65">
        <f t="shared" si="296"/>
        <v>1.0072312558060665</v>
      </c>
      <c r="R399" s="65">
        <f t="shared" si="296"/>
        <v>1.0011291722536699</v>
      </c>
      <c r="S399" s="65">
        <f t="shared" si="296"/>
        <v>1.0027432003744436</v>
      </c>
      <c r="T399" s="65">
        <f t="shared" si="296"/>
        <v>1.0096625800023378</v>
      </c>
      <c r="U399" s="65">
        <f t="shared" si="296"/>
        <v>1.0025835876975675</v>
      </c>
      <c r="V399" s="65">
        <f t="shared" si="296"/>
        <v>1.0121328269619181</v>
      </c>
      <c r="W399" s="65">
        <f>IFERROR((W100*$G$14)+(W112*$G$15)+(W124*$G$16),"")</f>
        <v>0.99671457213795356</v>
      </c>
      <c r="X399" s="65">
        <f>IFERROR((X100*$I$14)+(X112*$I$15)+(X124*$I$16),"")</f>
        <v>1.0025256716739115</v>
      </c>
      <c r="Y399" s="65">
        <f>IFERROR((Y100*$I$14)+(Y112*$I$15)+(Y124*$I$16),"")</f>
        <v>1.0103664117390259</v>
      </c>
    </row>
    <row r="400" spans="12:27" x14ac:dyDescent="0.25">
      <c r="M400" t="s">
        <v>247</v>
      </c>
      <c r="N400" s="65">
        <f t="shared" ref="N400:V400" si="297">(N101*$G$14)+(N113*$G$15)+(N125*$G$16)</f>
        <v>0.99923647566080875</v>
      </c>
      <c r="O400" s="65">
        <f t="shared" si="297"/>
        <v>0.99956693199519431</v>
      </c>
      <c r="P400" s="65">
        <f t="shared" si="297"/>
        <v>1.0029989423961587</v>
      </c>
      <c r="Q400" s="65">
        <f t="shared" si="297"/>
        <v>1.0036047034471109</v>
      </c>
      <c r="R400" s="65">
        <f t="shared" si="297"/>
        <v>1.003200861687912</v>
      </c>
      <c r="S400" s="65">
        <f t="shared" si="297"/>
        <v>0.99947400074464599</v>
      </c>
      <c r="T400" s="65">
        <f t="shared" si="297"/>
        <v>1.0037661354434375</v>
      </c>
      <c r="U400" s="65">
        <f>(U101*$G$14)+(U113*$G$15)+(U125*$G$16)</f>
        <v>1.0086317495986001</v>
      </c>
      <c r="V400" s="65">
        <f t="shared" si="297"/>
        <v>1.0014548197381565</v>
      </c>
      <c r="W400" s="65">
        <f t="shared" ref="W400:W401" si="298">IFERROR((W101*$G$14)+(W113*$G$15)+(W125*$G$16),"")</f>
        <v>1.0064026613627182</v>
      </c>
      <c r="X400" s="65">
        <f t="shared" ref="X400:Y410" si="299">IFERROR((X101*$I$14)+(X113*$I$15)+(X125*$I$16),"")</f>
        <v>1.0055712236537884</v>
      </c>
      <c r="Y400" s="65">
        <f t="shared" si="299"/>
        <v>1.0016467103237789</v>
      </c>
    </row>
    <row r="401" spans="12:27" x14ac:dyDescent="0.25">
      <c r="M401" t="s">
        <v>248</v>
      </c>
      <c r="N401" s="65">
        <f t="shared" ref="N401:V401" si="300">(N102*$G$14)+(N114*$G$15)+(N126*$G$16)</f>
        <v>1.002448306462504</v>
      </c>
      <c r="O401" s="65">
        <f t="shared" si="300"/>
        <v>1.0062382996456225</v>
      </c>
      <c r="P401" s="65">
        <f t="shared" si="300"/>
        <v>1.0017890772156655</v>
      </c>
      <c r="Q401" s="65">
        <f t="shared" si="300"/>
        <v>1.0007780999524041</v>
      </c>
      <c r="R401" s="65">
        <f t="shared" si="300"/>
        <v>1.0023266900174592</v>
      </c>
      <c r="S401" s="65">
        <f t="shared" si="300"/>
        <v>0.99980410368633599</v>
      </c>
      <c r="T401" s="65">
        <f t="shared" si="300"/>
        <v>1.0005425853094594</v>
      </c>
      <c r="U401" s="65">
        <f t="shared" si="300"/>
        <v>1.014505553209774</v>
      </c>
      <c r="V401" s="65">
        <f t="shared" si="300"/>
        <v>1.0066895415800294</v>
      </c>
      <c r="W401" s="65">
        <f t="shared" si="298"/>
        <v>0.9988087749033504</v>
      </c>
      <c r="X401" s="65">
        <f t="shared" si="299"/>
        <v>0.99474709567560171</v>
      </c>
      <c r="Y401" s="65">
        <f t="shared" si="299"/>
        <v>1.0073061079471402</v>
      </c>
    </row>
    <row r="402" spans="12:27" x14ac:dyDescent="0.25">
      <c r="M402" t="s">
        <v>249</v>
      </c>
      <c r="N402" s="65">
        <f t="shared" ref="N402:V402" si="301">(N103*$G$14)+(N115*$G$15)+(N127*$G$16)</f>
        <v>1.002851135200967</v>
      </c>
      <c r="O402" s="65">
        <f t="shared" si="301"/>
        <v>1.0002486347972834</v>
      </c>
      <c r="P402" s="65">
        <f t="shared" si="301"/>
        <v>1.0003670345992124</v>
      </c>
      <c r="Q402" s="65">
        <f t="shared" si="301"/>
        <v>1.0028155649623316</v>
      </c>
      <c r="R402" s="65">
        <f t="shared" si="301"/>
        <v>1.0050303738969746</v>
      </c>
      <c r="S402" s="65">
        <f t="shared" si="301"/>
        <v>1.0004413848860712</v>
      </c>
      <c r="T402" s="65">
        <f t="shared" si="301"/>
        <v>1.007267362998165</v>
      </c>
      <c r="U402" s="65">
        <f t="shared" si="301"/>
        <v>1.0044936905615067</v>
      </c>
      <c r="V402" s="65">
        <f t="shared" si="301"/>
        <v>1.0045837081622715</v>
      </c>
      <c r="W402" s="65">
        <f>IFERROR((W103*$I$14)+(W115*$I$15)+(W127*$I$16),"")</f>
        <v>1.0048404406437752</v>
      </c>
      <c r="X402" s="65">
        <f t="shared" si="299"/>
        <v>1.0026010911485308</v>
      </c>
      <c r="Y402" s="65">
        <f t="shared" si="299"/>
        <v>0.99649944533705104</v>
      </c>
    </row>
    <row r="403" spans="12:27" x14ac:dyDescent="0.25">
      <c r="M403" t="s">
        <v>250</v>
      </c>
      <c r="N403" s="65">
        <f t="shared" ref="N403:V403" si="302">(N104*$G$14)+(N116*$G$15)+(N128*$G$16)</f>
        <v>0.99941773484936258</v>
      </c>
      <c r="O403" s="65">
        <f t="shared" si="302"/>
        <v>1.000398792266181</v>
      </c>
      <c r="P403" s="65">
        <f t="shared" si="302"/>
        <v>1.0020567916139962</v>
      </c>
      <c r="Q403" s="65">
        <f t="shared" si="302"/>
        <v>1.0045634157473664</v>
      </c>
      <c r="R403" s="65">
        <f t="shared" si="302"/>
        <v>1.0041051794382596</v>
      </c>
      <c r="S403" s="65">
        <f t="shared" si="302"/>
        <v>1.0051693861911157</v>
      </c>
      <c r="T403" s="65">
        <f t="shared" si="302"/>
        <v>1.0030050147890044</v>
      </c>
      <c r="U403" s="65">
        <f t="shared" si="302"/>
        <v>1.0077080762981927</v>
      </c>
      <c r="V403" s="65">
        <f t="shared" si="302"/>
        <v>1.0024336899096591</v>
      </c>
      <c r="W403" s="65">
        <f t="shared" ref="W403:W410" si="303">IFERROR((W104*$I$14)+(W116*$I$15)+(W128*$I$16),"")</f>
        <v>0.99620380672533515</v>
      </c>
      <c r="X403" s="65">
        <f t="shared" si="299"/>
        <v>1.0020454934039398</v>
      </c>
      <c r="Y403" s="65">
        <f t="shared" si="299"/>
        <v>0.99977394644265327</v>
      </c>
    </row>
    <row r="404" spans="12:27" x14ac:dyDescent="0.25">
      <c r="M404" t="s">
        <v>251</v>
      </c>
      <c r="N404" s="65">
        <f t="shared" ref="N404:V404" si="304">(N105*$G$14)+(N117*$G$15)+(N129*$G$16)</f>
        <v>1.0037186886531679</v>
      </c>
      <c r="O404" s="65">
        <f t="shared" si="304"/>
        <v>1.0047519231058502</v>
      </c>
      <c r="P404" s="65">
        <f t="shared" si="304"/>
        <v>1.0030653917789669</v>
      </c>
      <c r="Q404" s="65">
        <f t="shared" si="304"/>
        <v>1.0025681204100261</v>
      </c>
      <c r="R404" s="65">
        <f t="shared" si="304"/>
        <v>1.0029838872518344</v>
      </c>
      <c r="S404" s="65">
        <f t="shared" si="304"/>
        <v>1.0046998008459436</v>
      </c>
      <c r="T404" s="65">
        <f t="shared" si="304"/>
        <v>1.0042862535746568</v>
      </c>
      <c r="U404" s="65">
        <f t="shared" si="304"/>
        <v>1.0138908891980054</v>
      </c>
      <c r="V404" s="65">
        <f t="shared" si="304"/>
        <v>1.0042881401777057</v>
      </c>
      <c r="W404" s="65">
        <f t="shared" si="303"/>
        <v>1.002317241806713</v>
      </c>
      <c r="X404" s="65">
        <f>IFERROR((X105*$I$14)+(X117*$I$15)+(X129*$I$16),"")</f>
        <v>0.9982988983998301</v>
      </c>
      <c r="Y404" s="65">
        <f t="shared" si="299"/>
        <v>0.99735669598385646</v>
      </c>
    </row>
    <row r="405" spans="12:27" x14ac:dyDescent="0.25">
      <c r="M405" t="s">
        <v>252</v>
      </c>
      <c r="N405" s="65">
        <f t="shared" ref="N405:V405" si="305">(N106*$G$14)+(N118*$G$15)+(N130*$G$16)</f>
        <v>1.001218567878817</v>
      </c>
      <c r="O405" s="65">
        <f t="shared" si="305"/>
        <v>1.0014771350550067</v>
      </c>
      <c r="P405" s="65">
        <f t="shared" si="305"/>
        <v>0.99994921550181359</v>
      </c>
      <c r="Q405" s="65">
        <f t="shared" si="305"/>
        <v>1.0022164635304989</v>
      </c>
      <c r="R405" s="65">
        <f t="shared" si="305"/>
        <v>1.0031248873967487</v>
      </c>
      <c r="S405" s="65">
        <f t="shared" si="305"/>
        <v>1.0044578833795834</v>
      </c>
      <c r="T405" s="65">
        <f t="shared" si="305"/>
        <v>1.0058184973859159</v>
      </c>
      <c r="U405" s="65">
        <f t="shared" si="305"/>
        <v>1.0030138461598654</v>
      </c>
      <c r="V405" s="65">
        <f t="shared" si="305"/>
        <v>1.0002486211598269</v>
      </c>
      <c r="W405" s="65">
        <f t="shared" si="303"/>
        <v>0.99886480162051949</v>
      </c>
      <c r="X405" s="65">
        <f t="shared" si="299"/>
        <v>1.0059642702207152</v>
      </c>
      <c r="Y405" s="65" t="str">
        <f t="shared" si="299"/>
        <v/>
      </c>
    </row>
    <row r="406" spans="12:27" x14ac:dyDescent="0.25">
      <c r="M406" t="s">
        <v>253</v>
      </c>
      <c r="N406" s="65">
        <f t="shared" ref="N406:V406" si="306">(N107*$G$14)+(N119*$G$15)+(N131*$G$16)</f>
        <v>0.99771183781290884</v>
      </c>
      <c r="O406" s="65">
        <f t="shared" si="306"/>
        <v>0.99709320495708453</v>
      </c>
      <c r="P406" s="65">
        <f t="shared" si="306"/>
        <v>0.99856185509699302</v>
      </c>
      <c r="Q406" s="65">
        <f t="shared" si="306"/>
        <v>0.99890517554485947</v>
      </c>
      <c r="R406" s="65">
        <f t="shared" si="306"/>
        <v>0.99717006370011441</v>
      </c>
      <c r="S406" s="65">
        <f t="shared" si="306"/>
        <v>0.9964411548881188</v>
      </c>
      <c r="T406" s="65">
        <f t="shared" si="306"/>
        <v>0.99935202141769786</v>
      </c>
      <c r="U406" s="65">
        <f t="shared" si="306"/>
        <v>0.9923235936192909</v>
      </c>
      <c r="V406" s="65">
        <f t="shared" si="306"/>
        <v>1.0000072245428044</v>
      </c>
      <c r="W406" s="65">
        <f t="shared" si="303"/>
        <v>0.99302331640567454</v>
      </c>
      <c r="X406" s="65">
        <f t="shared" si="299"/>
        <v>0.99799808115520205</v>
      </c>
      <c r="Y406" s="65" t="str">
        <f>IFERROR((Y107*$I$14)+(Y119*$I$15)+(Y131*$I$16),"")</f>
        <v/>
      </c>
    </row>
    <row r="407" spans="12:27" x14ac:dyDescent="0.25">
      <c r="M407" t="s">
        <v>254</v>
      </c>
      <c r="N407" s="65">
        <f t="shared" ref="N407:V407" si="307">(N108*$G$14)+(N120*$G$15)+(N132*$G$16)</f>
        <v>1.0012906797781995</v>
      </c>
      <c r="O407" s="65">
        <f t="shared" si="307"/>
        <v>1.0012575598294831</v>
      </c>
      <c r="P407" s="65">
        <f t="shared" si="307"/>
        <v>1.0016921264074981</v>
      </c>
      <c r="Q407" s="65">
        <f t="shared" si="307"/>
        <v>1.0004315027855346</v>
      </c>
      <c r="R407" s="65">
        <f t="shared" si="307"/>
        <v>0.99921841822561674</v>
      </c>
      <c r="S407" s="65">
        <f t="shared" si="307"/>
        <v>0.99807478575975717</v>
      </c>
      <c r="T407" s="65">
        <f t="shared" si="307"/>
        <v>1.0019200978281095</v>
      </c>
      <c r="U407" s="65">
        <f t="shared" si="307"/>
        <v>1.0039534067116938</v>
      </c>
      <c r="V407" s="65">
        <f t="shared" si="307"/>
        <v>1.0003966805409603</v>
      </c>
      <c r="W407" s="65">
        <f t="shared" si="303"/>
        <v>0.9985633129594339</v>
      </c>
      <c r="X407" s="65">
        <f t="shared" si="299"/>
        <v>1.0001791739882873</v>
      </c>
      <c r="Y407" s="65" t="str">
        <f t="shared" si="299"/>
        <v/>
      </c>
    </row>
    <row r="408" spans="12:27" x14ac:dyDescent="0.25">
      <c r="M408" t="s">
        <v>255</v>
      </c>
      <c r="N408" s="65">
        <f t="shared" ref="N408:V408" si="308">(N109*$G$14)+(N121*$G$15)+(N133*$G$16)</f>
        <v>1.0022655082608511</v>
      </c>
      <c r="O408" s="65">
        <f t="shared" si="308"/>
        <v>1.0030876018111272</v>
      </c>
      <c r="P408" s="65">
        <f t="shared" si="308"/>
        <v>0.99800787991065698</v>
      </c>
      <c r="Q408" s="65">
        <f t="shared" si="308"/>
        <v>1.0030239119968003</v>
      </c>
      <c r="R408" s="65">
        <f t="shared" si="308"/>
        <v>1.001810766546076</v>
      </c>
      <c r="S408" s="65">
        <f t="shared" si="308"/>
        <v>1.0030892683789425</v>
      </c>
      <c r="T408" s="65">
        <f t="shared" si="308"/>
        <v>1.004378573019856</v>
      </c>
      <c r="U408" s="65">
        <f t="shared" si="308"/>
        <v>1.0093458398826234</v>
      </c>
      <c r="V408" s="65">
        <f t="shared" si="308"/>
        <v>1.012244886752357</v>
      </c>
      <c r="W408" s="65">
        <f t="shared" si="303"/>
        <v>1.0143515601406188</v>
      </c>
      <c r="X408" s="65">
        <f t="shared" si="299"/>
        <v>1.0080429740537218</v>
      </c>
      <c r="Y408" s="65" t="str">
        <f t="shared" si="299"/>
        <v/>
      </c>
    </row>
    <row r="409" spans="12:27" x14ac:dyDescent="0.25">
      <c r="M409" t="s">
        <v>256</v>
      </c>
      <c r="N409" s="65">
        <f t="shared" ref="N409:V409" si="309">(N110*$G$14)+(N122*$G$15)+(N134*$G$16)</f>
        <v>1.0018763197058296</v>
      </c>
      <c r="O409" s="65">
        <f t="shared" si="309"/>
        <v>1.0043219803310488</v>
      </c>
      <c r="P409" s="65">
        <f t="shared" si="309"/>
        <v>1.0083569848654184</v>
      </c>
      <c r="Q409" s="65">
        <f t="shared" si="309"/>
        <v>1.0044182074307784</v>
      </c>
      <c r="R409" s="65">
        <f t="shared" si="309"/>
        <v>1.0029930654517116</v>
      </c>
      <c r="S409" s="65">
        <f t="shared" si="309"/>
        <v>0.99684024330426901</v>
      </c>
      <c r="T409" s="65">
        <f t="shared" si="309"/>
        <v>1.0063743459214989</v>
      </c>
      <c r="U409" s="65">
        <f t="shared" si="309"/>
        <v>1.002790040615898</v>
      </c>
      <c r="V409" s="65">
        <f t="shared" si="309"/>
        <v>1.0089127436268164</v>
      </c>
      <c r="W409" s="65">
        <f t="shared" si="303"/>
        <v>1.0116809687293884</v>
      </c>
      <c r="X409" s="65">
        <f t="shared" si="299"/>
        <v>1.0083956480187255</v>
      </c>
      <c r="Y409" s="65" t="str">
        <f t="shared" si="299"/>
        <v/>
      </c>
    </row>
    <row r="410" spans="12:27" x14ac:dyDescent="0.25">
      <c r="M410" t="s">
        <v>257</v>
      </c>
      <c r="N410" s="65">
        <f t="shared" ref="N410:V410" si="310">(N111*$G$14)+(N123*$G$15)+(N135*$G$16)</f>
        <v>0.99862503788894919</v>
      </c>
      <c r="O410" s="65">
        <f t="shared" si="310"/>
        <v>1.0020207222589437</v>
      </c>
      <c r="P410" s="65">
        <f t="shared" si="310"/>
        <v>0.9991078769273154</v>
      </c>
      <c r="Q410" s="65">
        <f t="shared" si="310"/>
        <v>0.99908723768360996</v>
      </c>
      <c r="R410" s="65">
        <f t="shared" si="310"/>
        <v>0.99846079858566994</v>
      </c>
      <c r="S410" s="65">
        <f t="shared" si="310"/>
        <v>1.0076265383309306</v>
      </c>
      <c r="T410" s="65">
        <f t="shared" si="310"/>
        <v>1.003347684642617</v>
      </c>
      <c r="U410" s="65">
        <f t="shared" si="310"/>
        <v>0.99941401753378534</v>
      </c>
      <c r="V410" s="65">
        <f t="shared" si="310"/>
        <v>1.0055155093578925</v>
      </c>
      <c r="W410" s="65">
        <f t="shared" si="303"/>
        <v>1.0076732633790366</v>
      </c>
      <c r="X410" s="65">
        <f t="shared" si="299"/>
        <v>1.0072851905087108</v>
      </c>
      <c r="Y410" s="65" t="str">
        <f t="shared" si="299"/>
        <v/>
      </c>
    </row>
    <row r="411" spans="12:27" x14ac:dyDescent="0.25">
      <c r="L411" s="117" t="s">
        <v>290</v>
      </c>
      <c r="M411" s="112" t="s">
        <v>292</v>
      </c>
      <c r="N411" s="112">
        <v>100</v>
      </c>
      <c r="O411" s="112">
        <f t="shared" ref="O411:V411" si="311">N422*O399</f>
        <v>101.58482735239035</v>
      </c>
      <c r="P411" s="112">
        <f t="shared" si="311"/>
        <v>104.35938796444518</v>
      </c>
      <c r="Q411" s="112">
        <f t="shared" si="311"/>
        <v>106.79877698701486</v>
      </c>
      <c r="R411" s="112">
        <f t="shared" si="311"/>
        <v>109.33812488166201</v>
      </c>
      <c r="S411" s="112">
        <f t="shared" si="311"/>
        <v>111.89487637999397</v>
      </c>
      <c r="T411" s="112">
        <f t="shared" si="311"/>
        <v>114.80249110718721</v>
      </c>
      <c r="U411" s="112">
        <f t="shared" si="311"/>
        <v>119.79123889169803</v>
      </c>
      <c r="V411" s="112">
        <f t="shared" si="311"/>
        <v>128.70400241495727</v>
      </c>
      <c r="W411" s="112">
        <f>IFERROR(V422*W399,"")</f>
        <v>134.40060109819615</v>
      </c>
      <c r="X411" s="112">
        <f>IFERROR(W422*X399,"")</f>
        <v>139.18579730385625</v>
      </c>
      <c r="Y411" s="112">
        <f>IFERROR(X422*Y399,"")</f>
        <v>145.05345251008092</v>
      </c>
      <c r="Z411" s="112" t="str">
        <f>IFERROR(Y422*Z399,"")</f>
        <v/>
      </c>
      <c r="AA411" s="111"/>
    </row>
    <row r="412" spans="12:27" x14ac:dyDescent="0.25">
      <c r="M412" t="s">
        <v>247</v>
      </c>
      <c r="N412" s="14">
        <f t="shared" ref="N412:V422" si="312">N411*N400</f>
        <v>99.923647566080874</v>
      </c>
      <c r="O412" s="14">
        <f t="shared" si="312"/>
        <v>101.54083421389032</v>
      </c>
      <c r="P412" s="14">
        <f t="shared" si="312"/>
        <v>104.67235575744893</v>
      </c>
      <c r="Q412" s="14">
        <f t="shared" si="312"/>
        <v>107.18375490656719</v>
      </c>
      <c r="R412" s="14">
        <f t="shared" si="312"/>
        <v>109.68810109662387</v>
      </c>
      <c r="S412" s="14">
        <f t="shared" si="312"/>
        <v>111.83601975834017</v>
      </c>
      <c r="T412" s="14">
        <f t="shared" si="312"/>
        <v>115.23485283794091</v>
      </c>
      <c r="U412" s="14">
        <f t="shared" si="312"/>
        <v>120.82524686991725</v>
      </c>
      <c r="V412" s="14">
        <f t="shared" si="312"/>
        <v>128.8912435380503</v>
      </c>
      <c r="W412" s="14">
        <f>IFERROR(W411*W400,"")</f>
        <v>135.26112263397366</v>
      </c>
      <c r="X412" s="14">
        <f>IFERROR(X411*X400,"")</f>
        <v>139.96123251006688</v>
      </c>
      <c r="Y412" s="14">
        <f>IFERROR(Y411*Y400,"")</f>
        <v>145.29231352782904</v>
      </c>
      <c r="Z412" s="14" t="str">
        <f>IFERROR(Z411*Z400,"")</f>
        <v/>
      </c>
    </row>
    <row r="413" spans="12:27" x14ac:dyDescent="0.25">
      <c r="M413" t="s">
        <v>248</v>
      </c>
      <c r="N413" s="14">
        <f t="shared" si="312"/>
        <v>100.16829127817388</v>
      </c>
      <c r="O413" s="14">
        <f t="shared" si="312"/>
        <v>102.17427636398304</v>
      </c>
      <c r="P413" s="14">
        <f t="shared" si="312"/>
        <v>104.85962268424461</v>
      </c>
      <c r="Q413" s="14">
        <f t="shared" si="312"/>
        <v>107.26715458115848</v>
      </c>
      <c r="R413" s="14">
        <f t="shared" si="312"/>
        <v>109.94331130647944</v>
      </c>
      <c r="S413" s="14">
        <f t="shared" si="312"/>
        <v>111.81411149433465</v>
      </c>
      <c r="T413" s="14">
        <f t="shared" si="312"/>
        <v>115.29737757622848</v>
      </c>
      <c r="U413" s="14">
        <f t="shared" si="312"/>
        <v>122.57788391747292</v>
      </c>
      <c r="V413" s="14">
        <f>V412*V401</f>
        <v>129.7534668709998</v>
      </c>
      <c r="W413" s="14">
        <f t="shared" ref="W413:Y422" si="313">IFERROR(W412*W401,"")</f>
        <v>135.09999619009108</v>
      </c>
      <c r="X413" s="14">
        <f t="shared" si="313"/>
        <v>139.22602954656662</v>
      </c>
      <c r="Y413" s="14">
        <f t="shared" si="313"/>
        <v>146.3538348543531</v>
      </c>
      <c r="Z413" s="14" t="str">
        <f t="shared" ref="Z413" si="314">IFERROR(Z412*Z401,"")</f>
        <v/>
      </c>
    </row>
    <row r="414" spans="12:27" x14ac:dyDescent="0.25">
      <c r="M414" t="s">
        <v>249</v>
      </c>
      <c r="N414" s="14">
        <f t="shared" si="312"/>
        <v>100.4538846194578</v>
      </c>
      <c r="O414" s="14">
        <f t="shared" si="312"/>
        <v>102.19968044447438</v>
      </c>
      <c r="P414" s="14">
        <f t="shared" si="312"/>
        <v>104.89810979383009</v>
      </c>
      <c r="Q414" s="14">
        <f t="shared" si="312"/>
        <v>107.56917222320619</v>
      </c>
      <c r="R414" s="14">
        <f t="shared" si="312"/>
        <v>110.49636726982251</v>
      </c>
      <c r="S414" s="14">
        <f t="shared" si="312"/>
        <v>111.86346455319773</v>
      </c>
      <c r="T414" s="14">
        <f t="shared" si="312"/>
        <v>116.13528547181143</v>
      </c>
      <c r="U414" s="14">
        <f t="shared" si="312"/>
        <v>123.12871099748233</v>
      </c>
      <c r="V414" s="14">
        <f t="shared" si="312"/>
        <v>130.34821889617942</v>
      </c>
      <c r="W414" s="14">
        <f t="shared" si="313"/>
        <v>135.75393970262346</v>
      </c>
      <c r="X414" s="14">
        <f t="shared" si="313"/>
        <v>139.5881691396653</v>
      </c>
      <c r="Y414" s="14">
        <f t="shared" si="313"/>
        <v>145.84151525531323</v>
      </c>
      <c r="Z414" s="14" t="str">
        <f t="shared" ref="Z414" si="315">IFERROR(Z413*Z402,"")</f>
        <v/>
      </c>
    </row>
    <row r="415" spans="12:27" x14ac:dyDescent="0.25">
      <c r="M415" t="s">
        <v>250</v>
      </c>
      <c r="N415" s="14">
        <f t="shared" si="312"/>
        <v>100.39539382319774</v>
      </c>
      <c r="O415" s="14">
        <f t="shared" si="312"/>
        <v>102.2404368866418</v>
      </c>
      <c r="P415" s="14">
        <f t="shared" si="312"/>
        <v>105.11386334637808</v>
      </c>
      <c r="Q415" s="14">
        <f t="shared" si="312"/>
        <v>108.06005507766075</v>
      </c>
      <c r="R415" s="14">
        <f t="shared" si="312"/>
        <v>110.94997468474097</v>
      </c>
      <c r="S415" s="14">
        <f t="shared" si="312"/>
        <v>112.4417300021494</v>
      </c>
      <c r="T415" s="14">
        <f t="shared" si="312"/>
        <v>116.48427372217947</v>
      </c>
      <c r="U415" s="14">
        <f t="shared" si="312"/>
        <v>124.07779649634904</v>
      </c>
      <c r="V415" s="14">
        <f t="shared" si="312"/>
        <v>130.66544604124908</v>
      </c>
      <c r="W415" s="14">
        <f t="shared" si="313"/>
        <v>135.23859150971509</v>
      </c>
      <c r="X415" s="14">
        <f t="shared" si="313"/>
        <v>139.87369581890852</v>
      </c>
      <c r="Y415" s="14">
        <f t="shared" si="313"/>
        <v>145.80854726198092</v>
      </c>
      <c r="Z415" s="14" t="str">
        <f t="shared" ref="Z415" si="316">IFERROR(Z414*Z403,"")</f>
        <v/>
      </c>
    </row>
    <row r="416" spans="12:27" x14ac:dyDescent="0.25">
      <c r="M416" t="s">
        <v>251</v>
      </c>
      <c r="N416" s="14">
        <f t="shared" si="312"/>
        <v>100.76873303503839</v>
      </c>
      <c r="O416" s="14">
        <f t="shared" si="312"/>
        <v>102.72627558103565</v>
      </c>
      <c r="P416" s="14">
        <f t="shared" si="312"/>
        <v>105.43607851893552</v>
      </c>
      <c r="Q416" s="14">
        <f t="shared" si="312"/>
        <v>108.33756631061424</v>
      </c>
      <c r="R416" s="14">
        <f t="shared" si="312"/>
        <v>111.28103689979412</v>
      </c>
      <c r="S416" s="14">
        <f t="shared" si="312"/>
        <v>112.97018373993286</v>
      </c>
      <c r="T416" s="14">
        <f t="shared" si="312"/>
        <v>116.98355485681246</v>
      </c>
      <c r="U416" s="14">
        <f t="shared" si="312"/>
        <v>125.80134741941248</v>
      </c>
      <c r="V416" s="14">
        <f t="shared" si="312"/>
        <v>131.22575779025641</v>
      </c>
      <c r="W416" s="14">
        <f t="shared" si="313"/>
        <v>135.5519720278424</v>
      </c>
      <c r="X416" s="14">
        <f>IFERROR(X415*X404,"")</f>
        <v>139.63575645112928</v>
      </c>
      <c r="Y416" s="14">
        <f>IFERROR(Y415*Y404,"")</f>
        <v>145.42313094341526</v>
      </c>
      <c r="Z416" s="14"/>
    </row>
    <row r="417" spans="12:27" x14ac:dyDescent="0.25">
      <c r="M417" t="s">
        <v>252</v>
      </c>
      <c r="N417" s="14">
        <f t="shared" si="312"/>
        <v>100.89152657630397</v>
      </c>
      <c r="O417" s="14">
        <f t="shared" si="312"/>
        <v>102.87801616376667</v>
      </c>
      <c r="P417" s="14">
        <f t="shared" si="312"/>
        <v>105.43072400059719</v>
      </c>
      <c r="Q417" s="14">
        <f t="shared" si="312"/>
        <v>108.57769257532472</v>
      </c>
      <c r="R417" s="14">
        <f t="shared" si="312"/>
        <v>111.62877760949941</v>
      </c>
      <c r="S417" s="14">
        <f t="shared" si="312"/>
        <v>113.4737916444156</v>
      </c>
      <c r="T417" s="14">
        <f t="shared" si="312"/>
        <v>117.66422336494198</v>
      </c>
      <c r="U417" s="14">
        <f t="shared" si="312"/>
        <v>126.18049332723838</v>
      </c>
      <c r="V417" s="14">
        <f t="shared" si="312"/>
        <v>131.25838329035739</v>
      </c>
      <c r="W417" s="14">
        <f t="shared" si="313"/>
        <v>135.39809364886099</v>
      </c>
      <c r="X417" s="14">
        <f t="shared" si="313"/>
        <v>140.4685818350778</v>
      </c>
      <c r="Y417" s="14" t="str">
        <f t="shared" si="313"/>
        <v/>
      </c>
      <c r="Z417" s="14">
        <f>IFERROR(Z416*Z405,"")</f>
        <v>0</v>
      </c>
    </row>
    <row r="418" spans="12:27" x14ac:dyDescent="0.25">
      <c r="M418" t="s">
        <v>253</v>
      </c>
      <c r="N418" s="14">
        <f t="shared" si="312"/>
        <v>100.66067040019418</v>
      </c>
      <c r="O418" s="14">
        <f t="shared" si="312"/>
        <v>102.57897085635686</v>
      </c>
      <c r="P418" s="14">
        <f t="shared" si="312"/>
        <v>105.27909934225541</v>
      </c>
      <c r="Q418" s="14">
        <f t="shared" si="312"/>
        <v>108.45881906221052</v>
      </c>
      <c r="R418" s="14">
        <f t="shared" si="312"/>
        <v>111.31287527963043</v>
      </c>
      <c r="S418" s="14">
        <f t="shared" si="312"/>
        <v>113.06995599569524</v>
      </c>
      <c r="T418" s="14">
        <f t="shared" si="312"/>
        <v>117.58797946829827</v>
      </c>
      <c r="U418" s="14">
        <f t="shared" si="312"/>
        <v>125.21188058314014</v>
      </c>
      <c r="V418" s="14">
        <f t="shared" si="312"/>
        <v>131.25933157216591</v>
      </c>
      <c r="W418" s="14">
        <f t="shared" si="313"/>
        <v>134.45346399019803</v>
      </c>
      <c r="X418" s="14">
        <f t="shared" si="313"/>
        <v>140.18737513400012</v>
      </c>
      <c r="Y418" s="14" t="str">
        <f t="shared" si="313"/>
        <v/>
      </c>
      <c r="Z418" s="14">
        <f t="shared" ref="Z418" si="317">IFERROR(Z417*Z406,"")</f>
        <v>0</v>
      </c>
    </row>
    <row r="419" spans="12:27" x14ac:dyDescent="0.25">
      <c r="M419" t="s">
        <v>254</v>
      </c>
      <c r="N419" s="14">
        <f t="shared" si="312"/>
        <v>100.79059109193972</v>
      </c>
      <c r="O419" s="14">
        <f t="shared" si="312"/>
        <v>102.70797004945553</v>
      </c>
      <c r="P419" s="14">
        <f t="shared" si="312"/>
        <v>105.45724488641005</v>
      </c>
      <c r="Q419" s="14">
        <f t="shared" si="312"/>
        <v>108.50561934475166</v>
      </c>
      <c r="R419" s="14">
        <f t="shared" si="312"/>
        <v>111.22587516505767</v>
      </c>
      <c r="S419" s="14">
        <f t="shared" si="312"/>
        <v>112.8522721062687</v>
      </c>
      <c r="T419" s="14">
        <f t="shared" si="312"/>
        <v>117.81375989228714</v>
      </c>
      <c r="U419" s="14">
        <f t="shared" si="312"/>
        <v>125.70689407222133</v>
      </c>
      <c r="V419" s="14">
        <f t="shared" si="312"/>
        <v>131.31139959482005</v>
      </c>
      <c r="W419" s="14">
        <f t="shared" si="313"/>
        <v>134.26029644092409</v>
      </c>
      <c r="X419" s="14">
        <f t="shared" si="313"/>
        <v>140.21249306511041</v>
      </c>
      <c r="Y419" s="14" t="str">
        <f t="shared" si="313"/>
        <v/>
      </c>
      <c r="Z419" s="14">
        <f t="shared" ref="Z419" si="318">IFERROR(Z418*Z407,"")</f>
        <v>0</v>
      </c>
    </row>
    <row r="420" spans="12:27" x14ac:dyDescent="0.25">
      <c r="M420" t="s">
        <v>255</v>
      </c>
      <c r="N420" s="14">
        <f t="shared" si="312"/>
        <v>101.01893300867458</v>
      </c>
      <c r="O420" s="14">
        <f t="shared" si="312"/>
        <v>103.02509136379743</v>
      </c>
      <c r="P420" s="14">
        <f t="shared" si="312"/>
        <v>105.24716139030507</v>
      </c>
      <c r="Q420" s="14">
        <f t="shared" si="312"/>
        <v>108.83373078880851</v>
      </c>
      <c r="R420" s="14">
        <f t="shared" si="312"/>
        <v>111.42727925886459</v>
      </c>
      <c r="S420" s="14">
        <f t="shared" si="312"/>
        <v>113.20090306197841</v>
      </c>
      <c r="T420" s="14">
        <f t="shared" si="312"/>
        <v>118.32961604271929</v>
      </c>
      <c r="U420" s="14">
        <f t="shared" si="312"/>
        <v>126.88173057636222</v>
      </c>
      <c r="V420" s="14">
        <f t="shared" si="312"/>
        <v>132.91929281215212</v>
      </c>
      <c r="W420" s="14">
        <f t="shared" si="313"/>
        <v>136.18714115979333</v>
      </c>
      <c r="X420" s="14">
        <f t="shared" si="313"/>
        <v>141.34021850884074</v>
      </c>
      <c r="Y420" s="14" t="str">
        <f t="shared" si="313"/>
        <v/>
      </c>
      <c r="Z420" s="14">
        <f t="shared" ref="Z420" si="319">IFERROR(Z419*Z408,"")</f>
        <v>0</v>
      </c>
    </row>
    <row r="421" spans="12:27" x14ac:dyDescent="0.25">
      <c r="M421" t="s">
        <v>256</v>
      </c>
      <c r="N421" s="14">
        <f t="shared" si="312"/>
        <v>101.20847682334063</v>
      </c>
      <c r="O421" s="14">
        <f t="shared" si="312"/>
        <v>103.47036378227627</v>
      </c>
      <c r="P421" s="14">
        <f t="shared" si="312"/>
        <v>106.12671032517208</v>
      </c>
      <c r="Q421" s="14">
        <f t="shared" si="312"/>
        <v>109.31458078689896</v>
      </c>
      <c r="R421" s="14">
        <f t="shared" si="312"/>
        <v>111.76078839879251</v>
      </c>
      <c r="S421" s="14">
        <f t="shared" si="312"/>
        <v>112.84321575056553</v>
      </c>
      <c r="T421" s="14">
        <f t="shared" si="312"/>
        <v>119.08388994813373</v>
      </c>
      <c r="U421" s="14">
        <f t="shared" si="312"/>
        <v>127.2357357580857</v>
      </c>
      <c r="V421" s="14">
        <f t="shared" si="312"/>
        <v>134.10396839204458</v>
      </c>
      <c r="W421" s="14">
        <f t="shared" si="313"/>
        <v>137.77793889702568</v>
      </c>
      <c r="X421" s="14">
        <f t="shared" si="313"/>
        <v>142.52686123433071</v>
      </c>
      <c r="Y421" s="14" t="str">
        <f t="shared" si="313"/>
        <v/>
      </c>
      <c r="Z421" s="14">
        <f t="shared" ref="Z421" si="320">IFERROR(Z420*Z409,"")</f>
        <v>0</v>
      </c>
    </row>
    <row r="422" spans="12:27" ht="15.75" thickBot="1" x14ac:dyDescent="0.3">
      <c r="L422" s="22"/>
      <c r="M422" s="22" t="s">
        <v>257</v>
      </c>
      <c r="N422" s="118">
        <f t="shared" si="312"/>
        <v>101.06931900239137</v>
      </c>
      <c r="O422" s="118">
        <f t="shared" si="312"/>
        <v>103.67944864951211</v>
      </c>
      <c r="P422" s="118">
        <f t="shared" si="312"/>
        <v>106.03203223826289</v>
      </c>
      <c r="Q422" s="118">
        <f t="shared" si="312"/>
        <v>109.2148025569247</v>
      </c>
      <c r="R422" s="118">
        <f t="shared" si="312"/>
        <v>111.58876603522245</v>
      </c>
      <c r="S422" s="118">
        <f t="shared" si="312"/>
        <v>113.7038188608727</v>
      </c>
      <c r="T422" s="118">
        <f t="shared" si="312"/>
        <v>119.48254525769619</v>
      </c>
      <c r="U422" s="118">
        <f t="shared" si="312"/>
        <v>127.16117784785554</v>
      </c>
      <c r="V422" s="118">
        <f t="shared" si="312"/>
        <v>134.84362008464143</v>
      </c>
      <c r="W422" s="118">
        <f t="shared" si="313"/>
        <v>138.83514531000338</v>
      </c>
      <c r="X422" s="118">
        <f t="shared" si="313"/>
        <v>143.56519657103141</v>
      </c>
      <c r="Y422" s="118" t="str">
        <f t="shared" si="313"/>
        <v/>
      </c>
      <c r="Z422" s="118">
        <f t="shared" ref="Z422" si="321">IFERROR(Z421*Z410,"")</f>
        <v>0</v>
      </c>
      <c r="AA422" s="22"/>
    </row>
    <row r="423" spans="12:27" ht="15.75" thickBot="1" x14ac:dyDescent="0.3">
      <c r="L423" s="76"/>
      <c r="M423" s="76"/>
      <c r="N423" s="76">
        <v>2015</v>
      </c>
      <c r="O423" s="76">
        <v>2016</v>
      </c>
      <c r="P423" s="76">
        <v>2017</v>
      </c>
      <c r="Q423" s="76">
        <v>2018</v>
      </c>
      <c r="R423" s="76">
        <v>2019</v>
      </c>
      <c r="S423" s="76">
        <v>2020</v>
      </c>
      <c r="T423" s="76">
        <v>2021</v>
      </c>
      <c r="U423" s="76">
        <v>2022</v>
      </c>
      <c r="V423" s="76">
        <v>2023</v>
      </c>
      <c r="W423" s="76">
        <v>2024</v>
      </c>
      <c r="X423" s="76">
        <v>2025</v>
      </c>
      <c r="Y423" s="76">
        <v>2026</v>
      </c>
      <c r="Z423" s="76">
        <v>2027</v>
      </c>
      <c r="AA423" s="76">
        <v>2028</v>
      </c>
    </row>
    <row r="424" spans="12:27" x14ac:dyDescent="0.25">
      <c r="M424" s="112" t="s">
        <v>292</v>
      </c>
      <c r="N424" s="82">
        <f>N411/N411-1</f>
        <v>0</v>
      </c>
      <c r="O424" s="82">
        <f>O411/N422-1</f>
        <v>5.1005424305547997E-3</v>
      </c>
      <c r="P424" s="82">
        <f t="shared" ref="P424:V424" si="322">P411/O422-1</f>
        <v>6.5580915387735139E-3</v>
      </c>
      <c r="Q424" s="82">
        <f t="shared" si="322"/>
        <v>7.2312558060665388E-3</v>
      </c>
      <c r="R424" s="82">
        <f t="shared" si="322"/>
        <v>1.12917225366993E-3</v>
      </c>
      <c r="S424" s="82">
        <f t="shared" si="322"/>
        <v>2.743200374443644E-3</v>
      </c>
      <c r="T424" s="82">
        <f t="shared" si="322"/>
        <v>9.6625800023377728E-3</v>
      </c>
      <c r="U424" s="82">
        <f t="shared" si="322"/>
        <v>2.5835876975675021E-3</v>
      </c>
      <c r="V424" s="82">
        <f t="shared" si="322"/>
        <v>1.2132826961918086E-2</v>
      </c>
      <c r="W424" s="82">
        <f>IFERROR(W411/V422-1,"")</f>
        <v>-3.2854278620464417E-3</v>
      </c>
      <c r="X424" s="82">
        <f t="shared" ref="X424:AA424" si="323">IFERROR(X411/W422-1,"")</f>
        <v>2.5256716739114893E-3</v>
      </c>
      <c r="Y424" s="82">
        <f t="shared" si="323"/>
        <v>1.036641173902586E-2</v>
      </c>
      <c r="Z424" s="82" t="str">
        <f t="shared" si="323"/>
        <v/>
      </c>
      <c r="AA424" s="82" t="str">
        <f t="shared" si="323"/>
        <v/>
      </c>
    </row>
    <row r="425" spans="12:27" x14ac:dyDescent="0.25">
      <c r="M425" t="s">
        <v>247</v>
      </c>
      <c r="N425" s="82">
        <f>N412/N411-1</f>
        <v>-7.6352433919124607E-4</v>
      </c>
      <c r="O425" s="82">
        <f t="shared" ref="O425:V425" si="324">O412/O411-1</f>
        <v>-4.330680048056923E-4</v>
      </c>
      <c r="P425" s="82">
        <f t="shared" si="324"/>
        <v>2.9989423961587214E-3</v>
      </c>
      <c r="Q425" s="82">
        <f t="shared" si="324"/>
        <v>3.6047034471109463E-3</v>
      </c>
      <c r="R425" s="82">
        <f t="shared" si="324"/>
        <v>3.2008616879120044E-3</v>
      </c>
      <c r="S425" s="82">
        <f t="shared" si="324"/>
        <v>-5.2599925535401493E-4</v>
      </c>
      <c r="T425" s="82">
        <f t="shared" si="324"/>
        <v>3.7661354434375127E-3</v>
      </c>
      <c r="U425" s="82">
        <f t="shared" si="324"/>
        <v>8.6317495986001358E-3</v>
      </c>
      <c r="V425" s="82">
        <f t="shared" si="324"/>
        <v>1.454819738156532E-3</v>
      </c>
      <c r="W425" s="82">
        <f>IFERROR(W412/W411-1,"")</f>
        <v>6.402661362718165E-3</v>
      </c>
      <c r="X425" s="82">
        <f t="shared" ref="X425:AA425" si="325">IFERROR(X412/X411-1,"")</f>
        <v>5.5712236537883708E-3</v>
      </c>
      <c r="Y425" s="82">
        <f t="shared" si="325"/>
        <v>1.6467103237789438E-3</v>
      </c>
      <c r="Z425" s="82" t="str">
        <f t="shared" si="325"/>
        <v/>
      </c>
      <c r="AA425" s="82" t="str">
        <f t="shared" si="325"/>
        <v/>
      </c>
    </row>
    <row r="426" spans="12:27" x14ac:dyDescent="0.25">
      <c r="M426" t="s">
        <v>248</v>
      </c>
      <c r="N426" s="82">
        <f t="shared" ref="N426:V426" si="326">N413/N412-1</f>
        <v>2.4483064625040463E-3</v>
      </c>
      <c r="O426" s="82">
        <f t="shared" si="326"/>
        <v>6.2382996456225026E-3</v>
      </c>
      <c r="P426" s="82">
        <f t="shared" si="326"/>
        <v>1.7890772156654577E-3</v>
      </c>
      <c r="Q426" s="82">
        <f t="shared" si="326"/>
        <v>7.7809995240407659E-4</v>
      </c>
      <c r="R426" s="82">
        <f t="shared" si="326"/>
        <v>2.3266900174592209E-3</v>
      </c>
      <c r="S426" s="82">
        <f t="shared" si="326"/>
        <v>-1.9589631366401239E-4</v>
      </c>
      <c r="T426" s="82">
        <f t="shared" si="326"/>
        <v>5.4258530945938688E-4</v>
      </c>
      <c r="U426" s="82">
        <f t="shared" si="326"/>
        <v>1.450555320977398E-2</v>
      </c>
      <c r="V426" s="82">
        <f t="shared" si="326"/>
        <v>6.6895415800294344E-3</v>
      </c>
      <c r="W426" s="82">
        <f t="shared" ref="W426:AA426" si="327">IFERROR(W413/W412-1,"")</f>
        <v>-1.1912250966494842E-3</v>
      </c>
      <c r="X426" s="82">
        <f t="shared" si="327"/>
        <v>-5.2529043243983997E-3</v>
      </c>
      <c r="Y426" s="82">
        <f t="shared" si="327"/>
        <v>7.3061079471401502E-3</v>
      </c>
      <c r="Z426" s="82" t="str">
        <f t="shared" si="327"/>
        <v/>
      </c>
      <c r="AA426" s="82" t="str">
        <f t="shared" si="327"/>
        <v/>
      </c>
    </row>
    <row r="427" spans="12:27" x14ac:dyDescent="0.25">
      <c r="M427" t="s">
        <v>249</v>
      </c>
      <c r="N427" s="82">
        <f t="shared" ref="N427:V427" si="328">N414/N413-1</f>
        <v>2.8511352009670254E-3</v>
      </c>
      <c r="O427" s="82">
        <f t="shared" si="328"/>
        <v>2.486347972834313E-4</v>
      </c>
      <c r="P427" s="82">
        <f t="shared" si="328"/>
        <v>3.6703459921239023E-4</v>
      </c>
      <c r="Q427" s="82">
        <f t="shared" si="328"/>
        <v>2.8155649623315959E-3</v>
      </c>
      <c r="R427" s="82">
        <f t="shared" si="328"/>
        <v>5.0303738969745826E-3</v>
      </c>
      <c r="S427" s="82">
        <f t="shared" si="328"/>
        <v>4.4138488607115001E-4</v>
      </c>
      <c r="T427" s="82">
        <f t="shared" si="328"/>
        <v>7.2673629981649945E-3</v>
      </c>
      <c r="U427" s="82">
        <f t="shared" si="328"/>
        <v>4.4936905615067246E-3</v>
      </c>
      <c r="V427" s="82">
        <f t="shared" si="328"/>
        <v>4.5837081622714937E-3</v>
      </c>
      <c r="W427" s="82">
        <f t="shared" ref="W427:AA427" si="329">IFERROR(W414/W413-1,"")</f>
        <v>4.8404406437752012E-3</v>
      </c>
      <c r="X427" s="82">
        <f t="shared" si="329"/>
        <v>2.6010911485307986E-3</v>
      </c>
      <c r="Y427" s="82">
        <f t="shared" si="329"/>
        <v>-3.5005546629489626E-3</v>
      </c>
      <c r="Z427" s="82" t="str">
        <f t="shared" si="329"/>
        <v/>
      </c>
      <c r="AA427" s="82" t="str">
        <f t="shared" si="329"/>
        <v/>
      </c>
    </row>
    <row r="428" spans="12:27" x14ac:dyDescent="0.25">
      <c r="M428" t="s">
        <v>250</v>
      </c>
      <c r="N428" s="82">
        <f t="shared" ref="N428:V428" si="330">N415/N414-1</f>
        <v>-5.8226515063741768E-4</v>
      </c>
      <c r="O428" s="82">
        <f t="shared" si="330"/>
        <v>3.9879226618100283E-4</v>
      </c>
      <c r="P428" s="82">
        <f t="shared" si="330"/>
        <v>2.0567916139961895E-3</v>
      </c>
      <c r="Q428" s="82">
        <f t="shared" si="330"/>
        <v>4.5634157473664061E-3</v>
      </c>
      <c r="R428" s="82">
        <f t="shared" si="330"/>
        <v>4.1051794382596096E-3</v>
      </c>
      <c r="S428" s="82">
        <f t="shared" si="330"/>
        <v>5.1693861911157324E-3</v>
      </c>
      <c r="T428" s="82">
        <f t="shared" si="330"/>
        <v>3.0050147890043899E-3</v>
      </c>
      <c r="U428" s="82">
        <f t="shared" si="330"/>
        <v>7.7080762981927009E-3</v>
      </c>
      <c r="V428" s="82">
        <f t="shared" si="330"/>
        <v>2.4336899096590869E-3</v>
      </c>
      <c r="W428" s="82">
        <f t="shared" ref="W428:AA428" si="331">IFERROR(W415/W414-1,"")</f>
        <v>-3.7961932746648497E-3</v>
      </c>
      <c r="X428" s="82">
        <f t="shared" si="331"/>
        <v>2.0454934039397799E-3</v>
      </c>
      <c r="Y428" s="82">
        <f t="shared" si="331"/>
        <v>-2.2605355734672816E-4</v>
      </c>
      <c r="Z428" s="82" t="str">
        <f t="shared" si="331"/>
        <v/>
      </c>
      <c r="AA428" s="82" t="str">
        <f t="shared" si="331"/>
        <v/>
      </c>
    </row>
    <row r="429" spans="12:27" x14ac:dyDescent="0.25">
      <c r="M429" t="s">
        <v>251</v>
      </c>
      <c r="N429" s="82">
        <f t="shared" ref="N429:V429" si="332">N416/N415-1</f>
        <v>3.7186886531679342E-3</v>
      </c>
      <c r="O429" s="82">
        <f t="shared" si="332"/>
        <v>4.7519231058501532E-3</v>
      </c>
      <c r="P429" s="82">
        <f t="shared" si="332"/>
        <v>3.0653917789669194E-3</v>
      </c>
      <c r="Q429" s="82">
        <f t="shared" si="332"/>
        <v>2.5681204100260757E-3</v>
      </c>
      <c r="R429" s="82">
        <f t="shared" si="332"/>
        <v>2.9838872518344051E-3</v>
      </c>
      <c r="S429" s="82">
        <f t="shared" si="332"/>
        <v>4.6998008459435692E-3</v>
      </c>
      <c r="T429" s="82">
        <f t="shared" si="332"/>
        <v>4.2862535746568398E-3</v>
      </c>
      <c r="U429" s="82">
        <f t="shared" si="332"/>
        <v>1.3890889198005407E-2</v>
      </c>
      <c r="V429" s="82">
        <f t="shared" si="332"/>
        <v>4.2881401777057349E-3</v>
      </c>
      <c r="W429" s="82">
        <f t="shared" ref="W429:AA429" si="333">IFERROR(W416/W415-1,"")</f>
        <v>2.3172418067129996E-3</v>
      </c>
      <c r="X429" s="82">
        <f>IFERROR(X416/X415-1,"")</f>
        <v>-1.7011016001700074E-3</v>
      </c>
      <c r="Y429" s="82">
        <f t="shared" si="333"/>
        <v>-2.643304016143655E-3</v>
      </c>
      <c r="Z429" s="82" t="str">
        <f t="shared" si="333"/>
        <v/>
      </c>
      <c r="AA429" s="82" t="str">
        <f t="shared" si="333"/>
        <v/>
      </c>
    </row>
    <row r="430" spans="12:27" x14ac:dyDescent="0.25">
      <c r="M430" t="s">
        <v>252</v>
      </c>
      <c r="N430" s="82">
        <f t="shared" ref="N430:V430" si="334">N417/N416-1</f>
        <v>1.2185678788170229E-3</v>
      </c>
      <c r="O430" s="82">
        <f t="shared" si="334"/>
        <v>1.4771350550066842E-3</v>
      </c>
      <c r="P430" s="82">
        <f t="shared" si="334"/>
        <v>-5.0784498186406957E-5</v>
      </c>
      <c r="Q430" s="82">
        <f t="shared" si="334"/>
        <v>2.2164635304988689E-3</v>
      </c>
      <c r="R430" s="82">
        <f t="shared" si="334"/>
        <v>3.1248873967486546E-3</v>
      </c>
      <c r="S430" s="82">
        <f t="shared" si="334"/>
        <v>4.4578833795834161E-3</v>
      </c>
      <c r="T430" s="82">
        <f t="shared" si="334"/>
        <v>5.8184973859158884E-3</v>
      </c>
      <c r="U430" s="82">
        <f t="shared" si="334"/>
        <v>3.0138461598654409E-3</v>
      </c>
      <c r="V430" s="82">
        <f t="shared" si="334"/>
        <v>2.4862115982693389E-4</v>
      </c>
      <c r="W430" s="82">
        <f t="shared" ref="W430:AA430" si="335">IFERROR(W417/W416-1,"")</f>
        <v>-1.1351983794806175E-3</v>
      </c>
      <c r="X430" s="82">
        <f t="shared" si="335"/>
        <v>5.9642702207152176E-3</v>
      </c>
      <c r="Y430" s="82" t="str">
        <f>IFERROR(Y417/Y416-1,"")</f>
        <v/>
      </c>
      <c r="Z430" s="82" t="str">
        <f t="shared" si="335"/>
        <v/>
      </c>
      <c r="AA430" s="82" t="str">
        <f t="shared" si="335"/>
        <v/>
      </c>
    </row>
    <row r="431" spans="12:27" x14ac:dyDescent="0.25">
      <c r="M431" t="s">
        <v>253</v>
      </c>
      <c r="N431" s="82">
        <f t="shared" ref="N431:V431" si="336">N418/N417-1</f>
        <v>-2.2881621870911584E-3</v>
      </c>
      <c r="O431" s="82">
        <f t="shared" si="336"/>
        <v>-2.9067950429154665E-3</v>
      </c>
      <c r="P431" s="82">
        <f t="shared" si="336"/>
        <v>-1.438144903006866E-3</v>
      </c>
      <c r="Q431" s="82">
        <f t="shared" si="336"/>
        <v>-1.0948244551405306E-3</v>
      </c>
      <c r="R431" s="82">
        <f t="shared" si="336"/>
        <v>-2.8299362998855937E-3</v>
      </c>
      <c r="S431" s="82">
        <f t="shared" si="336"/>
        <v>-3.5588451118812037E-3</v>
      </c>
      <c r="T431" s="82">
        <f t="shared" si="336"/>
        <v>-6.4797858230214445E-4</v>
      </c>
      <c r="U431" s="82">
        <f t="shared" si="336"/>
        <v>-7.6764063807090999E-3</v>
      </c>
      <c r="V431" s="82">
        <f t="shared" si="336"/>
        <v>7.2245428044404036E-6</v>
      </c>
      <c r="W431" s="82">
        <f t="shared" ref="W431:AA431" si="337">IFERROR(W418/W417-1,"")</f>
        <v>-6.9766835943255723E-3</v>
      </c>
      <c r="X431" s="82">
        <f t="shared" si="337"/>
        <v>-2.0019188447979452E-3</v>
      </c>
      <c r="Y431" s="82" t="str">
        <f t="shared" si="337"/>
        <v/>
      </c>
      <c r="Z431" s="82" t="str">
        <f t="shared" si="337"/>
        <v/>
      </c>
      <c r="AA431" s="82" t="str">
        <f t="shared" si="337"/>
        <v/>
      </c>
    </row>
    <row r="432" spans="12:27" x14ac:dyDescent="0.25">
      <c r="M432" t="s">
        <v>254</v>
      </c>
      <c r="N432" s="82">
        <f t="shared" ref="N432:V432" si="338">N419/N418-1</f>
        <v>1.2906797781995216E-3</v>
      </c>
      <c r="O432" s="82">
        <f t="shared" si="338"/>
        <v>1.257559829483057E-3</v>
      </c>
      <c r="P432" s="82">
        <f t="shared" si="338"/>
        <v>1.6921264074980513E-3</v>
      </c>
      <c r="Q432" s="82">
        <f t="shared" si="338"/>
        <v>4.3150278553460986E-4</v>
      </c>
      <c r="R432" s="82">
        <f t="shared" si="338"/>
        <v>-7.8158177438325538E-4</v>
      </c>
      <c r="S432" s="82">
        <f t="shared" si="338"/>
        <v>-1.9252142402428341E-3</v>
      </c>
      <c r="T432" s="82">
        <f t="shared" si="338"/>
        <v>1.9200978281095349E-3</v>
      </c>
      <c r="U432" s="82">
        <f t="shared" si="338"/>
        <v>3.9534067116937521E-3</v>
      </c>
      <c r="V432" s="82">
        <f t="shared" si="338"/>
        <v>3.9668054096031469E-4</v>
      </c>
      <c r="W432" s="82">
        <f t="shared" ref="W432:AA432" si="339">IFERROR(W419/W418-1,"")</f>
        <v>-1.4366870405660981E-3</v>
      </c>
      <c r="X432" s="82">
        <f t="shared" si="339"/>
        <v>1.7917398828726228E-4</v>
      </c>
      <c r="Y432" s="82" t="str">
        <f t="shared" si="339"/>
        <v/>
      </c>
      <c r="Z432" s="82" t="str">
        <f t="shared" si="339"/>
        <v/>
      </c>
      <c r="AA432" s="82" t="str">
        <f t="shared" si="339"/>
        <v/>
      </c>
    </row>
    <row r="433" spans="12:27" x14ac:dyDescent="0.25">
      <c r="M433" t="s">
        <v>255</v>
      </c>
      <c r="N433" s="82">
        <f t="shared" ref="N433:V433" si="340">N420/N419-1</f>
        <v>2.2655082608511456E-3</v>
      </c>
      <c r="O433" s="82">
        <f t="shared" si="340"/>
        <v>3.0876018111272163E-3</v>
      </c>
      <c r="P433" s="82">
        <f t="shared" si="340"/>
        <v>-1.9921200893430191E-3</v>
      </c>
      <c r="Q433" s="82">
        <f t="shared" si="340"/>
        <v>3.0239119968002992E-3</v>
      </c>
      <c r="R433" s="82">
        <f t="shared" si="340"/>
        <v>1.8107665460760369E-3</v>
      </c>
      <c r="S433" s="82">
        <f t="shared" si="340"/>
        <v>3.0892683789425224E-3</v>
      </c>
      <c r="T433" s="82">
        <f t="shared" si="340"/>
        <v>4.3785730198560024E-3</v>
      </c>
      <c r="U433" s="82">
        <f t="shared" si="340"/>
        <v>9.3458398826233857E-3</v>
      </c>
      <c r="V433" s="82">
        <f t="shared" si="340"/>
        <v>1.224488675235702E-2</v>
      </c>
      <c r="W433" s="82">
        <f t="shared" ref="W433:AA433" si="341">IFERROR(W420/W419-1,"")</f>
        <v>1.435156014061878E-2</v>
      </c>
      <c r="X433" s="82">
        <f t="shared" si="341"/>
        <v>8.0429740537217853E-3</v>
      </c>
      <c r="Y433" s="82" t="str">
        <f t="shared" si="341"/>
        <v/>
      </c>
      <c r="Z433" s="82" t="str">
        <f t="shared" si="341"/>
        <v/>
      </c>
      <c r="AA433" s="82" t="str">
        <f t="shared" si="341"/>
        <v/>
      </c>
    </row>
    <row r="434" spans="12:27" x14ac:dyDescent="0.25">
      <c r="M434" t="s">
        <v>256</v>
      </c>
      <c r="N434" s="82">
        <f t="shared" ref="N434:V434" si="342">N421/N420-1</f>
        <v>1.8763197058295766E-3</v>
      </c>
      <c r="O434" s="82">
        <f t="shared" si="342"/>
        <v>4.3219803310488025E-3</v>
      </c>
      <c r="P434" s="82">
        <f t="shared" si="342"/>
        <v>8.3569848654183598E-3</v>
      </c>
      <c r="Q434" s="82">
        <f t="shared" si="342"/>
        <v>4.4182074307783648E-3</v>
      </c>
      <c r="R434" s="82">
        <f t="shared" si="342"/>
        <v>2.9930654517116295E-3</v>
      </c>
      <c r="S434" s="82">
        <f t="shared" si="342"/>
        <v>-3.1597566957309864E-3</v>
      </c>
      <c r="T434" s="82">
        <f t="shared" si="342"/>
        <v>6.3743459214988807E-3</v>
      </c>
      <c r="U434" s="82">
        <f t="shared" si="342"/>
        <v>2.7900406158980484E-3</v>
      </c>
      <c r="V434" s="82">
        <f t="shared" si="342"/>
        <v>8.9127436268163773E-3</v>
      </c>
      <c r="W434" s="82">
        <f t="shared" ref="W434:AA434" si="343">IFERROR(W421/W420-1,"")</f>
        <v>1.1680968729388397E-2</v>
      </c>
      <c r="X434" s="82">
        <f t="shared" si="343"/>
        <v>8.3956480187254989E-3</v>
      </c>
      <c r="Y434" s="82" t="str">
        <f t="shared" si="343"/>
        <v/>
      </c>
      <c r="Z434" s="82" t="str">
        <f t="shared" si="343"/>
        <v/>
      </c>
      <c r="AA434" s="82" t="str">
        <f t="shared" si="343"/>
        <v/>
      </c>
    </row>
    <row r="435" spans="12:27" x14ac:dyDescent="0.25">
      <c r="M435" t="s">
        <v>257</v>
      </c>
      <c r="N435" s="82">
        <f t="shared" ref="N435:V435" si="344">N422/N421-1</f>
        <v>-1.3749621110509258E-3</v>
      </c>
      <c r="O435" s="82">
        <f t="shared" si="344"/>
        <v>2.0207222589436746E-3</v>
      </c>
      <c r="P435" s="82">
        <f t="shared" si="344"/>
        <v>-8.92123072684603E-4</v>
      </c>
      <c r="Q435" s="82">
        <f t="shared" si="344"/>
        <v>-9.1276231639014771E-4</v>
      </c>
      <c r="R435" s="82">
        <f t="shared" si="344"/>
        <v>-1.5392014143300603E-3</v>
      </c>
      <c r="S435" s="82">
        <f t="shared" si="344"/>
        <v>7.6265383309306323E-3</v>
      </c>
      <c r="T435" s="82">
        <f t="shared" si="344"/>
        <v>3.3476846426170326E-3</v>
      </c>
      <c r="U435" s="82">
        <f t="shared" si="344"/>
        <v>-5.8598246621466288E-4</v>
      </c>
      <c r="V435" s="82">
        <f t="shared" si="344"/>
        <v>5.5155093578924674E-3</v>
      </c>
      <c r="W435" s="82">
        <f t="shared" ref="W435:AA435" si="345">IFERROR(W422/W421-1,"")</f>
        <v>7.6732633790366211E-3</v>
      </c>
      <c r="X435" s="82">
        <f t="shared" si="345"/>
        <v>7.2851905087107927E-3</v>
      </c>
      <c r="Y435" s="82" t="str">
        <f t="shared" si="345"/>
        <v/>
      </c>
      <c r="Z435" s="82" t="str">
        <f t="shared" si="345"/>
        <v/>
      </c>
      <c r="AA435" s="82" t="str">
        <f t="shared" si="345"/>
        <v/>
      </c>
    </row>
    <row r="436" spans="12:27" x14ac:dyDescent="0.25">
      <c r="L436" t="s">
        <v>360</v>
      </c>
      <c r="M436" s="178"/>
      <c r="O436" s="82"/>
      <c r="P436" s="82"/>
      <c r="Q436" s="82"/>
      <c r="R436" s="82"/>
      <c r="S436" s="82"/>
      <c r="T436" s="82"/>
      <c r="U436" s="82"/>
      <c r="V436" s="82"/>
      <c r="W436" s="82"/>
    </row>
    <row r="437" spans="12:27" x14ac:dyDescent="0.25">
      <c r="M437" s="112" t="s">
        <v>292</v>
      </c>
      <c r="N437" s="48">
        <v>0</v>
      </c>
      <c r="O437" s="48">
        <f>EXP(LN(1+O411/$N$411-1)/((COUNT($N$411:$N$422,$O$411:O411))-1))-1</f>
        <v>1.3111922720492331E-3</v>
      </c>
      <c r="P437" s="48">
        <f>EXP(LN(1+P411/$N$411-1)/((COUNT($N$411:$N$422,$O$411:$O$422,$P$411:P411))-1))-1</f>
        <v>1.7795151948993837E-3</v>
      </c>
      <c r="Q437" s="48">
        <f>EXP(LN(1+Q411/$N$411-1)/((COUNT($N$411:$N$422,$O$411:$O$422,$P$411:$P$422,$Q$411:Q411))-1))-1</f>
        <v>1.828789339238357E-3</v>
      </c>
      <c r="R437" s="48">
        <f>EXP(LN(1+R411/$N$411-1)/((COUNT($N$411:$N$422,$O$411:$O$422,$P$411:$P$422,$Q$411:$Q$422,$R$411:R411))-1))-1</f>
        <v>1.8616256337673498E-3</v>
      </c>
      <c r="S437" s="48">
        <f>EXP(LN(1+S411/$N$411-1)/((COUNT($N$411:$N$422,$O$411:$O$422,$P$411:$P$422,$Q$411:$Q$422,$R$411:$R$422,$S$411:S411))-1))-1</f>
        <v>1.8749161412594528E-3</v>
      </c>
      <c r="T437" s="48">
        <f>EXP(LN(1+T411/$N$411-1)/((COUNT($N$411:$N$422,$O$411:$O$422,$P$411:$P$422,$Q$411:$Q$422,$R$411:$R$422,$S$411:$S$422,$T$411:T411))-1))-1</f>
        <v>1.9191029755367683E-3</v>
      </c>
      <c r="U437" s="48">
        <f>EXP(LN(1+U411/$N$411-1)/((COUNT($N$411:$N$422,$O$411:$O$422,$P$411:$P$422,$Q$411:$Q$422,$R$411:$R$422,$S$411:$S$422,$T$411:$T$422:$U$411:U411))-1))-1</f>
        <v>1.9026537097353025E-3</v>
      </c>
      <c r="V437" s="48">
        <f>EXP(LN(1+V411/$N$411-1)/((COUNT($N$411:$N$422,$O$411:$O$422,$P$411:$P$422,$Q$411:$Q$422,$R$411:$R$422,$S$411:$S$422,$T$411:$T$422:$U$411:$U$422,$V$411:V411))-1))-1</f>
        <v>2.6320518128033488E-3</v>
      </c>
      <c r="W437" s="48">
        <f>IFERROR(EXP(LN(1+W411/$N$411-1)/((COUNT($N$411:$N$422,$O$411:$O$422,$P$411:$P$422,$Q$411:$Q$422,$R$411:$R$422,$S$411:$S$422,$T$411:$T$422:$U$411:$U$422,$V$411:$V$422,$W$411:W411))-1))-1,"")</f>
        <v>2.7412941474465047E-3</v>
      </c>
      <c r="X437" s="48">
        <f>IFERROR(EXP(LN(1+X411/$N$411-1)/((COUNT($N$411:$N$422,$O$411:$O$422,$P$411:$P$422,$Q$411:$Q$422,$R$411:$R$422,$S$411:$S$422,$T$411:$T$422:$U$411:$U$422,$V$411:$V$422,$W$411:$W$422,$X$411:X411))-1))-1,"")</f>
        <v>2.7591287907713369E-3</v>
      </c>
      <c r="Y437" s="48">
        <f>IFERROR(EXP(LN(1+Y411/$N$411-1)/((COUNT($N$411:$N$422,$O$411:$O$422,$P$411:$P$422,$Q$411:$Q$422,$R$411:$R$422,$S$411:$S$422,$T$411:$T$422:$U$411:$U$422,$V$411:$V$422,$W$411:$W$422,$X$411:$X$422,$Y$411:Y411))-1))-1,"")</f>
        <v>2.8216409814327825E-3</v>
      </c>
    </row>
    <row r="438" spans="12:27" x14ac:dyDescent="0.25">
      <c r="M438" t="s">
        <v>247</v>
      </c>
      <c r="N438" s="48">
        <f>EXP(LN(1+N412/$N$411-1)/((COUNT($N$411:N412))-1))-1</f>
        <v>-7.6352433919124607E-4</v>
      </c>
      <c r="O438" s="48">
        <f>EXP(LN(1+O412/$N$411-1)/((COUNT($N$411:$N$422,$O$411:O412))-1))-1</f>
        <v>1.1769104096710503E-3</v>
      </c>
      <c r="P438" s="48">
        <f>EXP(LN(1+P412/$N$411-1)/((COUNT($N$411:$N$422,$O$411:$O$422,$P$411:P412))-1))-1</f>
        <v>1.8282638058584322E-3</v>
      </c>
      <c r="Q438" s="48">
        <f>EXP(LN(1+Q412/$N$411-1)/((COUNT($N$411:$N$422,$O$411:$O$422,$P$411:$P$422,$Q$411:Q412))-1))-1</f>
        <v>1.8767456737307509E-3</v>
      </c>
      <c r="R438" s="48">
        <f>EXP(LN(1+R412/$N$411-1)/((COUNT($N$411:$N$422,$O$411:$O$422,$P$411:$P$422,$Q$411:$Q$422,$R$411:R412))-1))-1</f>
        <v>1.8889391028311664E-3</v>
      </c>
      <c r="S438" s="48">
        <f>EXP(LN(1+S412/$N$411-1)/((COUNT($N$411:$N$422,$O$411:$O$422,$P$411:$P$422,$Q$411:$Q$422,$R$411:$R$422,$S$411:S412))-1))-1</f>
        <v>1.8355104112404153E-3</v>
      </c>
      <c r="T438" s="48">
        <f>EXP(LN(1+T412/$N$411-1)/((COUNT($N$411:$N$422,$O$411:$O$422,$P$411:$P$422,$Q$411:$Q$422,$R$411:$R$422,$S$411:$S$422,$T$411:T412))-1))-1</f>
        <v>1.944381815801588E-3</v>
      </c>
      <c r="U438" s="48">
        <f>EXP(LN(1+U412/$N$411-1)/((COUNT($N$411:$N$422,$O$411:$O$422,$P$411:$P$422,$Q$411:$Q$422,$R$411:$R$422,$S$411:$S$422,$T$411:$T$422:$U$411:U412))-1))-1</f>
        <v>1.9933005659049652E-3</v>
      </c>
      <c r="V438" s="48">
        <f>EXP(LN(1+V412/$N$411-1)/((COUNT($N$411:$N$422,$O$411:$O$422,$P$411:$P$422,$Q$411:$Q$422,$R$411:$R$422,$S$411:$S$422,$T$411:$T$422:$U$411:$U$422,$V$411:V412))-1))-1</f>
        <v>2.6199083426854397E-3</v>
      </c>
      <c r="W438" s="48">
        <f>IFERROR(EXP(LN(1+W412/$N$411-1)/((COUNT($N$411:$N$422,$O$411:$O$422,$P$411:$P$422,$Q$411:$Q$422,$R$411:$R$422,$S$411:$S$422,$T$411:$T$422:$U$411:$U$422,$V$411:$V$422,$W$411:W412))-1))-1,"")</f>
        <v>2.7748240562965876E-3</v>
      </c>
      <c r="X438" s="48">
        <f>IFERROR(EXP(LN(1+X412/$N$411-1)/((COUNT($N$411:$N$422,$O$411:$O$422,$P$411:$P$422,$Q$411:$Q$422,$R$411:$R$422,$S$411:$S$422,$T$411:$T$422:$U$411:$U$422,$V$411:$V$422,$W$411:$W$422,$X$411:X412))-1))-1,"")</f>
        <v>2.7823369862787217E-3</v>
      </c>
      <c r="Y438" s="48">
        <f>IFERROR(EXP(LN(1+Y412/$N$411-1)/((COUNT($N$411:$N$422,$O$411:$O$422,$P$411:$P$422,$Q$411:$Q$422,$R$411:$R$422,$S$411:$S$422,$T$411:$T$422:$U$411:$U$422,$V$411:$V$422,$W$411:$W$422,$X$411:$X$422,$Y$411:Y412))-1))-1,"")</f>
        <v>2.8128017761432922E-3</v>
      </c>
    </row>
    <row r="439" spans="12:27" x14ac:dyDescent="0.25">
      <c r="M439" t="s">
        <v>248</v>
      </c>
      <c r="N439" s="48">
        <f>EXP(LN(1+N413/$N$411-1)/((COUNT($N$411:N413))-1))-1</f>
        <v>8.4110266402359635E-4</v>
      </c>
      <c r="O439" s="48">
        <f>EXP(LN(1+O413/$N$411-1)/((COUNT($N$411:$N$422,$O$411:O413))-1))-1</f>
        <v>1.5375923932487989E-3</v>
      </c>
      <c r="P439" s="48">
        <f>EXP(LN(1+P413/$N$411-1)/((COUNT($N$411:$N$422,$O$411:$O$422,$P$411:P413))-1))-1</f>
        <v>1.8267566009688707E-3</v>
      </c>
      <c r="Q439" s="48">
        <f>EXP(LN(1+Q413/$N$411-1)/((COUNT($N$411:$N$422,$O$411:$O$422,$P$411:$P$422,$Q$411:Q413))-1))-1</f>
        <v>1.8478184981152168E-3</v>
      </c>
      <c r="R439" s="48">
        <f>EXP(LN(1+R413/$N$411-1)/((COUNT($N$411:$N$422,$O$411:$O$422,$P$411:$P$422,$Q$411:$Q$422,$R$411:R413))-1))-1</f>
        <v>1.8976922472713209E-3</v>
      </c>
      <c r="S439" s="48">
        <f>EXP(LN(1+S413/$N$411-1)/((COUNT($N$411:$N$422,$O$411:$O$422,$P$411:$P$422,$Q$411:$Q$422,$R$411:$R$422,$S$411:S413))-1))-1</f>
        <v>1.8027130603650576E-3</v>
      </c>
      <c r="T439" s="48">
        <f>EXP(LN(1+T413/$N$411-1)/((COUNT($N$411:$N$422,$O$411:$O$422,$P$411:$P$422,$Q$411:$Q$422,$R$411:$R$422,$S$411:$S$422,$T$411:T413))-1))-1</f>
        <v>1.9254255352338934E-3</v>
      </c>
      <c r="U439" s="48">
        <f>EXP(LN(1+U413/$N$411-1)/((COUNT($N$411:$N$422,$O$411:$O$422,$P$411:$P$422,$Q$411:$Q$422,$R$411:$R$422,$S$411:$S$422,$T$411:$T$422:$U$411:U413))-1))-1</f>
        <v>2.1452074515886377E-3</v>
      </c>
      <c r="V439" s="48">
        <f>EXP(LN(1+V413/$N$411-1)/((COUNT($N$411:$N$422,$O$411:$O$422,$P$411:$P$422,$Q$411:$Q$422,$R$411:$R$422,$S$411:$S$422,$T$411:$T$422:$U$411:$U$422,$V$411:V413))-1))-1</f>
        <v>2.6613520175797767E-3</v>
      </c>
      <c r="W439" s="48">
        <f>IFERROR(EXP(LN(1+W413/$N$411-1)/((COUNT($N$411:$N$422,$O$411:$O$422,$P$411:$P$422,$Q$411:$Q$422,$R$411:$R$422,$S$411:$S$422,$T$411:$T$422:$U$411:$U$422,$V$411:$V$422,$W$411:W413))-1))-1,"")</f>
        <v>2.7386982260966253E-3</v>
      </c>
      <c r="X439" s="48">
        <f>IFERROR(EXP(LN(1+X413/$N$411-1)/((COUNT($N$411:$N$422,$O$411:$O$422,$P$411:$P$422,$Q$411:$Q$422,$R$411:$R$422,$S$411:$S$422,$T$411:$T$422:$U$411:$U$422,$V$411:$V$422,$W$411:$W$422,$X$411:X413))-1))-1,"")</f>
        <v>2.7162112378915637E-3</v>
      </c>
      <c r="Y439" s="48">
        <f>IFERROR(EXP(LN(1+Y413/$N$411-1)/((COUNT($N$411:$N$422,$O$411:$O$422,$P$411:$P$422,$Q$411:$Q$422,$R$411:$R$422,$S$411:$S$422,$T$411:$T$422:$U$411:$U$422,$V$411:$V$422,$W$411:$W$422,$X$411:$X$422,$Y$411:Y413))-1))-1,"")</f>
        <v>2.8462595697631432E-3</v>
      </c>
    </row>
    <row r="440" spans="12:27" x14ac:dyDescent="0.25">
      <c r="M440" t="s">
        <v>249</v>
      </c>
      <c r="N440" s="48">
        <f>EXP(LN(1+N414/$N$411-1)/((COUNT($N$411:N414))-1))-1</f>
        <v>1.5106654721885882E-3</v>
      </c>
      <c r="O440" s="48">
        <f>EXP(LN(1+O414/$N$411-1)/((COUNT($N$411:$N$422,$O$411:O414))-1))-1</f>
        <v>1.4516102349968474E-3</v>
      </c>
      <c r="P440" s="48">
        <f>EXP(LN(1+P414/$N$411-1)/((COUNT($N$411:$N$422,$O$411:$O$422,$P$411:P414))-1))-1</f>
        <v>1.7726548586154411E-3</v>
      </c>
      <c r="Q440" s="48">
        <f>EXP(LN(1+Q414/$N$411-1)/((COUNT($N$411:$N$422,$O$411:$O$422,$P$411:$P$422,$Q$411:Q414))-1))-1</f>
        <v>1.8726208400454691E-3</v>
      </c>
      <c r="R440" s="48">
        <f>EXP(LN(1+R414/$N$411-1)/((COUNT($N$411:$N$422,$O$411:$O$422,$P$411:$P$422,$Q$411:$Q$422,$R$411:R414))-1))-1</f>
        <v>1.9590234240292048E-3</v>
      </c>
      <c r="S440" s="48">
        <f>EXP(LN(1+S414/$N$411-1)/((COUNT($N$411:$N$422,$O$411:$O$422,$P$411:$P$422,$Q$411:$Q$422,$R$411:$R$422,$S$411:S414))-1))-1</f>
        <v>1.7810902151045305E-3</v>
      </c>
      <c r="T440" s="48">
        <f>EXP(LN(1+T414/$N$411-1)/((COUNT($N$411:$N$422,$O$411:$O$422,$P$411:$P$422,$Q$411:$Q$422,$R$411:$R$422,$S$411:$S$422,$T$411:T414))-1))-1</f>
        <v>1.9964646822239196E-3</v>
      </c>
      <c r="U440" s="48">
        <f>EXP(LN(1+U414/$N$411-1)/((COUNT($N$411:$N$422,$O$411:$O$422,$P$411:$P$422,$Q$411:$Q$422,$R$411:$R$422,$S$411:$S$422,$T$411:$T$422:$U$411:U414))-1))-1</f>
        <v>2.1925058559779664E-3</v>
      </c>
      <c r="V440" s="48">
        <f>EXP(LN(1+V414/$N$411-1)/((COUNT($N$411:$N$422,$O$411:$O$422,$P$411:$P$422,$Q$411:$Q$422,$R$411:$R$422,$S$411:$S$422,$T$411:$T$422:$U$411:$U$422,$V$411:V414))-1))-1</f>
        <v>2.6807513534730099E-3</v>
      </c>
      <c r="W440" s="48">
        <f>IFERROR(EXP(LN(1+W414/$N$411-1)/((COUNT($N$411:$N$422,$O$411:$O$422,$P$411:$P$422,$Q$411:$Q$422,$R$411:$R$422,$S$411:$S$422,$T$411:$T$422:$U$411:$U$422,$V$411:$V$422,$W$411:W414))-1))-1,"")</f>
        <v>2.7576132050561863E-3</v>
      </c>
      <c r="X440" s="48">
        <f>IFERROR(EXP(LN(1+X414/$N$411-1)/((COUNT($N$411:$N$422,$O$411:$O$422,$P$411:$P$422,$Q$411:$Q$422,$R$411:$R$422,$S$411:$S$422,$T$411:$T$422:$U$411:$U$422,$V$411:$V$422,$W$411:$W$422,$X$411:X414))-1))-1,"")</f>
        <v>2.7152752489119081E-3</v>
      </c>
      <c r="Y440" s="48">
        <f>IFERROR(EXP(LN(1+Y414/$N$411-1)/((COUNT($N$411:$N$422,$O$411:$O$422,$P$411:$P$422,$Q$411:$Q$422,$R$411:$R$422,$S$411:$S$422,$T$411:$T$422:$U$411:$U$422,$V$411:$V$422,$W$411:$W$422,$X$411:$X$422,$Y$411:Y414))-1))-1,"")</f>
        <v>2.7990978399679012E-3</v>
      </c>
    </row>
    <row r="441" spans="12:27" x14ac:dyDescent="0.25">
      <c r="M441" t="s">
        <v>250</v>
      </c>
      <c r="N441" s="48">
        <f>EXP(LN(1+N415/$N$411-1)/((COUNT($N$411:N415))-1))-1</f>
        <v>9.8702227672498033E-4</v>
      </c>
      <c r="O441" s="48">
        <f>EXP(LN(1+O415/$N$411-1)/((COUNT($N$411:$N$422,$O$411:O415))-1))-1</f>
        <v>1.3857766635747559E-3</v>
      </c>
      <c r="P441" s="48">
        <f>EXP(LN(1+P415/$N$411-1)/((COUNT($N$411:$N$422,$O$411:$O$422,$P$411:P415))-1))-1</f>
        <v>1.7828012124119219E-3</v>
      </c>
      <c r="Q441" s="48">
        <f>EXP(LN(1+Q415/$N$411-1)/((COUNT($N$411:$N$422,$O$411:$O$422,$P$411:$P$422,$Q$411:Q415))-1))-1</f>
        <v>1.9398027909875992E-3</v>
      </c>
      <c r="R441" s="48">
        <f>EXP(LN(1+R415/$N$411-1)/((COUNT($N$411:$N$422,$O$411:$O$422,$P$411:$P$422,$Q$411:$Q$422,$R$411:R415))-1))-1</f>
        <v>2.0002523645863413E-3</v>
      </c>
      <c r="S441" s="48">
        <f>EXP(LN(1+S415/$N$411-1)/((COUNT($N$411:$N$422,$O$411:$O$422,$P$411:$P$422,$Q$411:$Q$422,$R$411:$R$422,$S$411:S415))-1))-1</f>
        <v>1.833944403022203E-3</v>
      </c>
      <c r="T441" s="48">
        <f>EXP(LN(1+T415/$N$411-1)/((COUNT($N$411:$N$422,$O$411:$O$422,$P$411:$P$422,$Q$411:$Q$422,$R$411:$R$422,$S$411:$S$422,$T$411:T415))-1))-1</f>
        <v>2.0097284920359559E-3</v>
      </c>
      <c r="U441" s="48">
        <f>EXP(LN(1+U415/$N$411-1)/((COUNT($N$411:$N$422,$O$411:$O$422,$P$411:$P$422,$Q$411:$Q$422,$R$411:$R$422,$S$411:$S$422,$T$411:$T$422:$U$411:U415))-1))-1</f>
        <v>2.2735128776916191E-3</v>
      </c>
      <c r="V441" s="48">
        <f>EXP(LN(1+V415/$N$411-1)/((COUNT($N$411:$N$422,$O$411:$O$422,$P$411:$P$422,$Q$411:$Q$422,$R$411:$R$422,$S$411:$S$422,$T$411:$T$422:$U$411:$U$422,$V$411:V415))-1))-1</f>
        <v>2.6782804376486169E-3</v>
      </c>
      <c r="W441" s="48">
        <f>IFERROR(EXP(LN(1+W415/$N$411-1)/((COUNT($N$411:$N$422,$O$411:$O$422,$P$411:$P$422,$Q$411:$Q$422,$R$411:$R$422,$S$411:$S$422,$T$411:$T$422:$U$411:$U$422,$V$411:$V$422,$W$411:W415))-1))-1,"")</f>
        <v>2.6989067326488314E-3</v>
      </c>
      <c r="X441" s="48">
        <f>IFERROR(EXP(LN(1+X415/$N$411-1)/((COUNT($N$411:$N$422,$O$411:$O$422,$P$411:$P$422,$Q$411:$Q$422,$R$411:$R$422,$S$411:$S$422,$T$411:$T$422:$U$411:$U$422,$V$411:$V$422,$W$411:$W$422,$X$411:X415))-1))-1,"")</f>
        <v>2.7098719921707648E-3</v>
      </c>
      <c r="Y441" s="48">
        <f>IFERROR(EXP(LN(1+Y415/$N$411-1)/((COUNT($N$411:$N$422,$O$411:$O$422,$P$411:$P$422,$Q$411:$Q$422,$R$411:$R$422,$S$411:$S$422,$T$411:$T$422:$U$411:$U$422,$V$411:$V$422,$W$411:$W$422,$X$411:$X$422,$Y$411:Y415))-1))-1,"")</f>
        <v>2.7768207080527407E-3</v>
      </c>
    </row>
    <row r="442" spans="12:27" x14ac:dyDescent="0.25">
      <c r="M442" t="s">
        <v>251</v>
      </c>
      <c r="N442" s="48">
        <f>EXP(LN(1+N416/$N$411-1)/((COUNT($N$411:N416))-1))-1</f>
        <v>1.5327601551775594E-3</v>
      </c>
      <c r="O442" s="48">
        <f>EXP(LN(1+O416/$N$411-1)/((COUNT($N$411:$N$422,$O$411:O416))-1))-1</f>
        <v>1.5834727322063813E-3</v>
      </c>
      <c r="P442" s="48">
        <f>EXP(LN(1+P416/$N$411-1)/((COUNT($N$411:$N$422,$O$411:$O$422,$P$411:P416))-1))-1</f>
        <v>1.8270011602619096E-3</v>
      </c>
      <c r="Q442" s="48">
        <f>EXP(LN(1+Q416/$N$411-1)/((COUNT($N$411:$N$422,$O$411:$O$422,$P$411:$P$422,$Q$411:Q416))-1))-1</f>
        <v>1.95512292499056E-3</v>
      </c>
      <c r="R442" s="48">
        <f>EXP(LN(1+R416/$N$411-1)/((COUNT($N$411:$N$422,$O$411:$O$422,$P$411:$P$422,$Q$411:$Q$422,$R$411:R416))-1))-1</f>
        <v>2.0188025815774946E-3</v>
      </c>
      <c r="S442" s="48">
        <f>EXP(LN(1+S416/$N$411-1)/((COUNT($N$411:$N$422,$O$411:$O$422,$P$411:$P$422,$Q$411:$Q$422,$R$411:$R$422,$S$411:S416))-1))-1</f>
        <v>1.8779725272917158E-3</v>
      </c>
      <c r="T442" s="48">
        <f>EXP(LN(1+T416/$N$411-1)/((COUNT($N$411:$N$422,$O$411:$O$422,$P$411:$P$422,$Q$411:$Q$422,$R$411:$R$422,$S$411:$S$422,$T$411:T416))-1))-1</f>
        <v>2.0392606532926294E-3</v>
      </c>
      <c r="U442" s="48">
        <f>EXP(LN(1+U416/$N$411-1)/((COUNT($N$411:$N$422,$O$411:$O$422,$P$411:$P$422,$Q$411:$Q$422,$R$411:$R$422,$S$411:$S$422,$T$411:$T$422:$U$411:U416))-1))-1</f>
        <v>2.419067222714677E-3</v>
      </c>
      <c r="V442" s="48">
        <f>EXP(LN(1+V416/$N$411-1)/((COUNT($N$411:$N$422,$O$411:$O$422,$P$411:$P$422,$Q$411:$Q$422,$R$411:$R$422,$S$411:$S$422,$T$411:$T$422:$U$411:$U$422,$V$411:V416))-1))-1</f>
        <v>2.6942069874906771E-3</v>
      </c>
      <c r="W442" s="48">
        <f>IFERROR(EXP(LN(1+W416/$N$411-1)/((COUNT($N$411:$N$422,$O$411:$O$422,$P$411:$P$422,$Q$411:$Q$422,$R$411:$R$422,$S$411:$S$422,$T$411:$T$422:$U$411:$U$422,$V$411:$V$422,$W$411:W416))-1))-1,"")</f>
        <v>2.6955285296459408E-3</v>
      </c>
      <c r="X442" s="48">
        <f>IFERROR(EXP(LN(1+X416/$N$411-1)/((COUNT($N$411:$N$422,$O$411:$O$422,$P$411:$P$422,$Q$411:$Q$422,$R$411:$R$422,$S$411:$S$422,$T$411:$T$422:$U$411:$U$422,$V$411:$V$422,$W$411:$W$422,$X$411:X416))-1))-1,"")</f>
        <v>2.674506982297542E-3</v>
      </c>
      <c r="Y442" s="48">
        <f>IFERROR(EXP(LN(1+Y416/$N$411-1)/((COUNT($N$411:$N$422,$O$411:$O$422,$P$411:$P$422,$Q$411:$Q$422,$R$411:$R$422,$S$411:$S$422,$T$411:$T$422:$U$411:$U$422,$V$411:$V$422,$W$411:$W$422,$X$411:$X$422,$Y$411:Y416))-1))-1,"")</f>
        <v>2.7371512305154333E-3</v>
      </c>
    </row>
    <row r="443" spans="12:27" x14ac:dyDescent="0.25">
      <c r="M443" t="s">
        <v>252</v>
      </c>
      <c r="N443" s="48">
        <f>EXP(LN(1+N417/$N$411-1)/((COUNT($N$411:N417))-1))-1</f>
        <v>1.4803879296307887E-3</v>
      </c>
      <c r="O443" s="48">
        <f>EXP(LN(1+O417/$N$411-1)/((COUNT($N$411:$N$422,$O$411:O417))-1))-1</f>
        <v>1.5775647872691145E-3</v>
      </c>
      <c r="P443" s="48">
        <f>EXP(LN(1+P417/$N$411-1)/((COUNT($N$411:$N$422,$O$411:$O$422,$P$411:P417))-1))-1</f>
        <v>1.7643515297571799E-3</v>
      </c>
      <c r="Q443" s="48">
        <f>EXP(LN(1+Q417/$N$411-1)/((COUNT($N$411:$N$422,$O$411:$O$422,$P$411:$P$422,$Q$411:Q417))-1))-1</f>
        <v>1.9613445283215292E-3</v>
      </c>
      <c r="R443" s="48">
        <f>EXP(LN(1+R417/$N$411-1)/((COUNT($N$411:$N$422,$O$411:$O$422,$P$411:$P$422,$Q$411:$Q$422,$R$411:R417))-1))-1</f>
        <v>2.0392745459749673E-3</v>
      </c>
      <c r="S443" s="48">
        <f>EXP(LN(1+S417/$N$411-1)/((COUNT($N$411:$N$422,$O$411:$O$422,$P$411:$P$422,$Q$411:$Q$422,$R$411:$R$422,$S$411:S417))-1))-1</f>
        <v>1.9170126032390655E-3</v>
      </c>
      <c r="T443" s="48">
        <f>EXP(LN(1+T417/$N$411-1)/((COUNT($N$411:$N$422,$O$411:$O$422,$P$411:$P$422,$Q$411:$Q$422,$R$411:$R$422,$S$411:$S$422,$T$411:T417))-1))-1</f>
        <v>2.0876224333783444E-3</v>
      </c>
      <c r="U443" s="48">
        <f>EXP(LN(1+U417/$N$411-1)/((COUNT($N$411:$N$422,$O$411:$O$422,$P$411:$P$422,$Q$411:$Q$422,$R$411:$R$422,$S$411:$S$422,$T$411:$T$422:$U$411:U417))-1))-1</f>
        <v>2.450821339987419E-3</v>
      </c>
      <c r="V443" s="48">
        <f>EXP(LN(1+V417/$N$411-1)/((COUNT($N$411:$N$422,$O$411:$O$422,$P$411:$P$422,$Q$411:$Q$422,$R$411:$R$422,$S$411:$S$422,$T$411:$T$422:$U$411:$U$422,$V$411:V417))-1))-1</f>
        <v>2.6702016562629716E-3</v>
      </c>
      <c r="W443" s="48">
        <f>IFERROR(EXP(LN(1+W417/$N$411-1)/((COUNT($N$411:$N$422,$O$411:$O$422,$P$411:$P$422,$Q$411:$Q$422,$R$411:$R$422,$S$411:$S$422,$T$411:$T$422:$U$411:$U$422,$V$411:$V$422,$W$411:W417))-1))-1,"")</f>
        <v>2.6618618745954947E-3</v>
      </c>
      <c r="X443" s="48">
        <f>IFERROR(EXP(LN(1+X417/$N$411-1)/((COUNT($N$411:$N$422,$O$411:$O$422,$P$411:$P$422,$Q$411:$Q$422,$R$411:$R$422,$S$411:$S$422,$T$411:$T$422:$U$411:$U$422,$V$411:$V$422,$W$411:$W$422,$X$411:X417))-1))-1,"")</f>
        <v>2.700573814592655E-3</v>
      </c>
      <c r="Y443" s="48" t="str">
        <f>IFERROR(EXP(LN(1+Y417/$N$411-1)/((COUNT($N$411:$N$422,$O$411:$O$422,$P$411:$P$422,$Q$411:$Q$422,$R$411:$R$422,$S$411:$S$422,$T$411:$T$422:$U$411:$U$422,$V$411:$V$422,$W$411:$W$422,$X$411:$X$422,$Y$411:Y417))-1))-1,"")</f>
        <v/>
      </c>
    </row>
    <row r="444" spans="12:27" x14ac:dyDescent="0.25">
      <c r="M444" t="s">
        <v>253</v>
      </c>
      <c r="N444" s="48">
        <f>EXP(LN(1+N418/$N$411-1)/((COUNT($N$411:N418))-1))-1</f>
        <v>9.4115337623668083E-4</v>
      </c>
      <c r="O444" s="48">
        <f>EXP(LN(1+O418/$N$411-1)/((COUNT($N$411:$N$422,$O$411:O418))-1))-1</f>
        <v>1.3410438344558795E-3</v>
      </c>
      <c r="P444" s="48">
        <f>EXP(LN(1+P418/$N$411-1)/((COUNT($N$411:$N$422,$O$411:$O$422,$P$411:P418))-1))-1</f>
        <v>1.6608850562964683E-3</v>
      </c>
      <c r="Q444" s="48">
        <f>EXP(LN(1+Q418/$N$411-1)/((COUNT($N$411:$N$422,$O$411:$O$422,$P$411:$P$422,$Q$411:Q418))-1))-1</f>
        <v>1.8901647445366265E-3</v>
      </c>
      <c r="R444" s="48">
        <f>EXP(LN(1+R418/$N$411-1)/((COUNT($N$411:$N$422,$O$411:$O$422,$P$411:$P$422,$Q$411:$Q$422,$R$411:R418))-1))-1</f>
        <v>1.9505315705266035E-3</v>
      </c>
      <c r="S444" s="48">
        <f>EXP(LN(1+S418/$N$411-1)/((COUNT($N$411:$N$422,$O$411:$O$422,$P$411:$P$422,$Q$411:$Q$422,$R$411:$R$422,$S$411:S418))-1))-1</f>
        <v>1.8350625775183094E-3</v>
      </c>
      <c r="T444" s="48">
        <f>EXP(LN(1+T418/$N$411-1)/((COUNT($N$411:$N$422,$O$411:$O$422,$P$411:$P$422,$Q$411:$Q$422,$R$411:$R$422,$S$411:$S$422,$T$411:T418))-1))-1</f>
        <v>2.05294782081622E-3</v>
      </c>
      <c r="U444" s="48">
        <f>EXP(LN(1+U418/$N$411-1)/((COUNT($N$411:$N$422,$O$411:$O$422,$P$411:$P$422,$Q$411:$Q$422,$R$411:$R$422,$S$411:$S$422,$T$411:$T$422:$U$411:U418))-1))-1</f>
        <v>2.3695098196863107E-3</v>
      </c>
      <c r="V444" s="48">
        <f>EXP(LN(1+V418/$N$411-1)/((COUNT($N$411:$N$422,$O$411:$O$422,$P$411:$P$422,$Q$411:$Q$422,$R$411:$R$422,$S$411:$S$422,$T$411:$T$422:$U$411:$U$422,$V$411:V418))-1))-1</f>
        <v>2.644313450007818E-3</v>
      </c>
      <c r="W444" s="48">
        <f>IFERROR(EXP(LN(1+W418/$N$411-1)/((COUNT($N$411:$N$422,$O$411:$O$422,$P$411:$P$422,$Q$411:$Q$422,$R$411:$R$422,$S$411:$S$422,$T$411:$T$422:$U$411:$U$422,$V$411:$V$422,$W$411:W418))-1))-1,"")</f>
        <v>2.5776465246738489E-3</v>
      </c>
      <c r="X444" s="48">
        <f>IFERROR(EXP(LN(1+X418/$N$411-1)/((COUNT($N$411:$N$422,$O$411:$O$422,$P$411:$P$422,$Q$411:$Q$422,$R$411:$R$422,$S$411:$S$422,$T$411:$T$422:$U$411:$U$422,$V$411:$V$422,$W$411:$W$422,$X$411:X418))-1))-1,"")</f>
        <v>2.6634599015000759E-3</v>
      </c>
      <c r="Y444" s="48" t="str">
        <f>IFERROR(EXP(LN(1+Y418/$N$411-1)/((COUNT($N$411:$N$422,$O$411:$O$422,$P$411:$P$422,$Q$411:$Q$422,$R$411:$R$422,$S$411:$S$422,$T$411:$T$422:$U$411:$U$422,$V$411:$V$422,$W$411:$W$422,$X$411:$X$422,$Y$411:Y418))-1))-1,"")</f>
        <v/>
      </c>
    </row>
    <row r="445" spans="12:27" x14ac:dyDescent="0.25">
      <c r="M445" t="s">
        <v>254</v>
      </c>
      <c r="N445" s="48">
        <f>EXP(LN(1+N419/$N$411-1)/((COUNT($N$411:N419))-1))-1</f>
        <v>9.8483750311939566E-4</v>
      </c>
      <c r="O445" s="48">
        <f>EXP(LN(1+O419/$N$411-1)/((COUNT($N$411:$N$422,$O$411:O419))-1))-1</f>
        <v>1.3368694688924432E-3</v>
      </c>
      <c r="P445" s="48">
        <f>EXP(LN(1+P419/$N$411-1)/((COUNT($N$411:$N$422,$O$411:$O$422,$P$411:P419))-1))-1</f>
        <v>1.6618613337726629E-3</v>
      </c>
      <c r="Q445" s="48">
        <f>EXP(LN(1+Q419/$N$411-1)/((COUNT($N$411:$N$422,$O$411:$O$422,$P$411:$P$422,$Q$411:Q419))-1))-1</f>
        <v>1.8569897294591353E-3</v>
      </c>
      <c r="R445" s="48">
        <f>EXP(LN(1+R419/$N$411-1)/((COUNT($N$411:$N$422,$O$411:$O$422,$P$411:$P$422,$Q$411:$Q$422,$R$411:R419))-1))-1</f>
        <v>1.9016783850185348E-3</v>
      </c>
      <c r="S445" s="48">
        <f>EXP(LN(1+S419/$N$411-1)/((COUNT($N$411:$N$422,$O$411:$O$422,$P$411:$P$422,$Q$411:$Q$422,$R$411:$R$422,$S$411:S419))-1))-1</f>
        <v>1.7796618826642074E-3</v>
      </c>
      <c r="T445" s="48">
        <f>EXP(LN(1+T419/$N$411-1)/((COUNT($N$411:$N$422,$O$411:$O$422,$P$411:$P$422,$Q$411:$Q$422,$R$411:$R$422,$S$411:$S$422,$T$411:T419))-1))-1</f>
        <v>2.0512870871929323E-3</v>
      </c>
      <c r="U445" s="48">
        <f>EXP(LN(1+U419/$N$411-1)/((COUNT($N$411:$N$422,$O$411:$O$422,$P$411:$P$422,$Q$411:$Q$422,$R$411:$R$422,$S$411:$S$422,$T$411:$T$422:$U$411:U419))-1))-1</f>
        <v>2.4111418600443191E-3</v>
      </c>
      <c r="V445" s="48">
        <f>EXP(LN(1+V419/$N$411-1)/((COUNT($N$411:$N$422,$O$411:$O$422,$P$411:$P$422,$Q$411:$Q$422,$R$411:$R$422,$S$411:$S$422,$T$411:$T$422:$U$411:$U$422,$V$411:V419))-1))-1</f>
        <v>2.6226775685891379E-3</v>
      </c>
      <c r="W445" s="48">
        <f>IFERROR(EXP(LN(1+W419/$N$411-1)/((COUNT($N$411:$N$422,$O$411:$O$422,$P$411:$P$422,$Q$411:$Q$422,$R$411:$R$422,$S$411:$S$422,$T$411:$T$422:$U$411:$U$422,$V$411:$V$422,$W$411:W419))-1))-1,"")</f>
        <v>2.5429713329145898E-3</v>
      </c>
      <c r="X445" s="48">
        <f>IFERROR(EXP(LN(1+X419/$N$411-1)/((COUNT($N$411:$N$422,$O$411:$O$422,$P$411:$P$422,$Q$411:$Q$422,$R$411:$R$422,$S$411:$S$422,$T$411:$T$422:$U$411:$U$422,$V$411:$V$422,$W$411:$W$422,$X$411:X419))-1))-1,"")</f>
        <v>2.6440275222519016E-3</v>
      </c>
      <c r="Y445" s="48" t="str">
        <f>IFERROR(EXP(LN(1+Y419/$N$411-1)/((COUNT($N$411:$N$422,$O$411:$O$422,$P$411:$P$422,$Q$411:$Q$422,$R$411:$R$422,$S$411:$S$422,$T$411:$T$422:$U$411:$U$422,$V$411:$V$422,$W$411:$W$422,$X$411:$X$422,$Y$411:Y419))-1))-1,"")</f>
        <v/>
      </c>
    </row>
    <row r="446" spans="12:27" x14ac:dyDescent="0.25">
      <c r="M446" t="s">
        <v>255</v>
      </c>
      <c r="N446" s="48">
        <f>EXP(LN(1+N420/$N$411-1)/((COUNT($N$411:N420))-1))-1</f>
        <v>1.1270534053244852E-3</v>
      </c>
      <c r="O446" s="48">
        <f>EXP(LN(1+O420/$N$411-1)/((COUNT($N$411:$N$422,$O$411:O420))-1))-1</f>
        <v>1.4201683447541136E-3</v>
      </c>
      <c r="P446" s="48">
        <f>EXP(LN(1+P420/$N$411-1)/((COUNT($N$411:$N$422,$O$411:$O$422,$P$411:P420))-1))-1</f>
        <v>1.5509383126410814E-3</v>
      </c>
      <c r="Q446" s="48">
        <f>EXP(LN(1+Q420/$N$411-1)/((COUNT($N$411:$N$422,$O$411:$O$422,$P$411:$P$422,$Q$411:Q420))-1))-1</f>
        <v>1.8829065802901113E-3</v>
      </c>
      <c r="R446" s="48">
        <f>EXP(LN(1+R420/$N$411-1)/((COUNT($N$411:$N$422,$O$411:$O$422,$P$411:$P$422,$Q$411:$Q$422,$R$411:R420))-1))-1</f>
        <v>1.9000833693787467E-3</v>
      </c>
      <c r="S446" s="48">
        <f>EXP(LN(1+S420/$N$411-1)/((COUNT($N$411:$N$422,$O$411:$O$422,$P$411:$P$422,$Q$411:$Q$422,$R$411:$R$422,$S$411:S420))-1))-1</f>
        <v>1.7986294713632223E-3</v>
      </c>
      <c r="T446" s="48">
        <f>EXP(LN(1+T420/$N$411-1)/((COUNT($N$411:$N$422,$O$411:$O$422,$P$411:$P$422,$Q$411:$Q$422,$R$411:$R$422,$S$411:$S$422,$T$411:T420))-1))-1</f>
        <v>2.0799861095639471E-3</v>
      </c>
      <c r="U446" s="48">
        <f>EXP(LN(1+U420/$N$411-1)/((COUNT($N$411:$N$422,$O$411:$O$422,$P$411:$P$422,$Q$411:$Q$422,$R$411:$R$422,$S$411:$S$422,$T$411:$T$422:$U$411:U420))-1))-1</f>
        <v>2.5093031631020501E-3</v>
      </c>
      <c r="V446" s="48">
        <f>EXP(LN(1+V420/$N$411-1)/((COUNT($N$411:$N$422,$O$411:$O$422,$P$411:$P$422,$Q$411:$Q$422,$R$411:$R$422,$S$411:$S$422,$T$411:$T$422:$U$411:$U$422,$V$411:V420))-1))-1</f>
        <v>2.7138848609000732E-3</v>
      </c>
      <c r="W446" s="48">
        <f>IFERROR(EXP(LN(1+W420/$N$411-1)/((COUNT($N$411:$N$422,$O$411:$O$422,$P$411:$P$422,$Q$411:$Q$422,$R$411:$R$422,$S$411:$S$422,$T$411:$T$422:$U$411:$U$422,$V$411:$V$422,$W$411:W420))-1))-1,"")</f>
        <v>2.64331469255219E-3</v>
      </c>
      <c r="X446" s="48">
        <f>IFERROR(EXP(LN(1+X420/$N$411-1)/((COUNT($N$411:$N$422,$O$411:$O$422,$P$411:$P$422,$Q$411:$Q$422,$R$411:$R$422,$S$411:$S$422,$T$411:$T$422:$U$411:$U$422,$V$411:$V$422,$W$411:$W$422,$X$411:X420))-1))-1,"")</f>
        <v>2.6857684114232061E-3</v>
      </c>
      <c r="Y446" s="48" t="str">
        <f>IFERROR(EXP(LN(1+Y420/$N$411-1)/((COUNT($N$411:$N$422,$O$411:$O$422,$P$411:$P$422,$Q$411:$Q$422,$R$411:$R$422,$S$411:$S$422,$T$411:$T$422:$U$411:$U$422,$V$411:$V$422,$W$411:$W$422,$X$411:$X$422,$Y$411:Y420))-1))-1,"")</f>
        <v/>
      </c>
    </row>
    <row r="447" spans="12:27" x14ac:dyDescent="0.25">
      <c r="M447" t="s">
        <v>256</v>
      </c>
      <c r="N447" s="48">
        <f>EXP(LN(1+N421/$N$411-1)/((COUNT($N$411:N421))-1))-1</f>
        <v>1.2019548127708557E-3</v>
      </c>
      <c r="O447" s="48">
        <f>EXP(LN(1+O421/$N$411-1)/((COUNT($N$411:$N$422,$O$411:O421))-1))-1</f>
        <v>1.5518868158839183E-3</v>
      </c>
      <c r="P447" s="48">
        <f>EXP(LN(1+P421/$N$411-1)/((COUNT($N$411:$N$422,$O$411:$O$422,$P$411:P421))-1))-1</f>
        <v>1.750458933949206E-3</v>
      </c>
      <c r="Q447" s="48">
        <f>EXP(LN(1+Q421/$N$411-1)/((COUNT($N$411:$N$422,$O$411:$O$422,$P$411:$P$422,$Q$411:Q421))-1))-1</f>
        <v>1.9379537102368616E-3</v>
      </c>
      <c r="R447" s="48">
        <f>EXP(LN(1+R421/$N$411-1)/((COUNT($N$411:$N$422,$O$411:$O$422,$P$411:$P$422,$Q$411:$Q$422,$R$411:R421))-1))-1</f>
        <v>1.9189177937082302E-3</v>
      </c>
      <c r="S447" s="48">
        <f>EXP(LN(1+S421/$N$411-1)/((COUNT($N$411:$N$422,$O$411:$O$422,$P$411:$P$422,$Q$411:$Q$422,$R$411:$R$422,$S$411:S421))-1))-1</f>
        <v>1.7276220232222972E-3</v>
      </c>
      <c r="T447" s="48">
        <f>EXP(LN(1+T421/$N$411-1)/((COUNT($N$411:$N$422,$O$411:$O$422,$P$411:$P$422,$Q$411:$Q$422,$R$411:$R$422,$S$411:$S$422,$T$411:T421))-1))-1</f>
        <v>2.1322458184718229E-3</v>
      </c>
      <c r="U447" s="48">
        <f>EXP(LN(1+U421/$N$411-1)/((COUNT($N$411:$N$422,$O$411:$O$422,$P$411:$P$422,$Q$411:$Q$422,$R$411:$R$422,$S$411:$S$422,$T$411:$T$422:$U$411:U421))-1))-1</f>
        <v>2.5387051414735851E-3</v>
      </c>
      <c r="V447" s="48">
        <f>EXP(LN(1+V421/$N$411-1)/((COUNT($N$411:$N$422,$O$411:$O$422,$P$411:$P$422,$Q$411:$Q$422,$R$411:$R$422,$S$411:$S$422,$T$411:$T$422:$U$411:$U$422,$V$411:V421))-1))-1</f>
        <v>2.7721863335643526E-3</v>
      </c>
      <c r="W447" s="48">
        <f>IFERROR(EXP(LN(1+W421/$N$411-1)/((COUNT($N$411:$N$422,$O$411:$O$422,$P$411:$P$422,$Q$411:$Q$422,$R$411:$R$422,$S$411:$S$422,$T$411:$T$422:$U$411:$U$422,$V$411:$V$422,$W$411:W421))-1))-1,"")</f>
        <v>2.7195647547695323E-3</v>
      </c>
      <c r="X447" s="48">
        <f>IFERROR(EXP(LN(1+X421/$N$411-1)/((COUNT($N$411:$N$422,$O$411:$O$422,$P$411:$P$422,$Q$411:$Q$422,$R$411:$R$422,$S$411:$S$422,$T$411:$T$422:$U$411:$U$422,$V$411:$V$422,$W$411:$W$422,$X$411:X421))-1))-1,"")</f>
        <v>2.7295669323452731E-3</v>
      </c>
      <c r="Y447" s="48" t="str">
        <f>IFERROR(EXP(LN(1+Y421/$N$411-1)/((COUNT($N$411:$N$422,$O$411:$O$422,$P$411:$P$422,$Q$411:$Q$422,$R$411:$R$422,$S$411:$S$422,$T$411:$T$422:$U$411:$U$422,$V$411:$V$422,$W$411:$W$422,$X$411:$X$422,$Y$411:Y421))-1))-1,"")</f>
        <v/>
      </c>
    </row>
    <row r="448" spans="12:27" x14ac:dyDescent="0.25">
      <c r="M448" t="s">
        <v>257</v>
      </c>
      <c r="N448" s="48">
        <f>EXP(LN(1+N422/N411-1)/((COUNT(N411:N422))-1))-1</f>
        <v>9.6741511669851121E-4</v>
      </c>
      <c r="O448" s="48">
        <f>EXP(LN(1+O422/$N$411-1)/((COUNT($N$411:$N$422,$O$411:O422))-1))-1</f>
        <v>1.572266403407907E-3</v>
      </c>
      <c r="P448" s="48">
        <f>EXP(LN(1+P422/$N$411-1)/((COUNT($N$411:$N$422,$O$411:$O$422,$P$411:P422))-1))-1</f>
        <v>1.6748596819471384E-3</v>
      </c>
      <c r="Q448" s="48">
        <f>EXP(LN(1+Q422/$N$411-1)/((COUNT($N$411:$N$422,$O$411:$O$422,$P$411:$P$422,$Q$411:Q422))-1))-1</f>
        <v>1.8772155690252035E-3</v>
      </c>
      <c r="R448" s="48">
        <f>EXP(LN(1+R422/$N$411-1)/((COUNT($N$411:$N$422,$O$411:$O$422,$P$411:$P$422,$Q$411:$Q$422,$R$411:R422))-1))-1</f>
        <v>1.8602059408272531E-3</v>
      </c>
      <c r="S448" s="48">
        <f>EXP(LN(1+S422/$N$411-1)/((COUNT($N$411:$N$422,$O$411:$O$422,$P$411:$P$422,$Q$411:$Q$422,$R$411:$R$422,$S$411:S422))-1))-1</f>
        <v>1.8104651048527209E-3</v>
      </c>
      <c r="T448" s="48">
        <f>EXP(LN(1+T422/$N$411-1)/((COUNT($N$411:$N$422,$O$411:$O$422,$P$411:$P$422,$Q$411:$Q$422,$R$411:$R$422,$S$411:$S$422,$T$411:T422))-1))-1</f>
        <v>2.1468808933529093E-3</v>
      </c>
      <c r="U448" s="48">
        <f>EXP(LN(1+U422/$N$411-1)/((COUNT($N$411:$N$422,$O$411:$O$422,$P$411:$P$422,$Q$411:$Q$422,$R$411:$R$422,$S$411:$S$422,$T$411:$T$422:$U$411:U422))-1))-1</f>
        <v>2.5325194522010097E-3</v>
      </c>
      <c r="V448" s="48">
        <f>EXP(LN(1+V422/$N$411-1)/((COUNT($N$411:$N$422,$O$411:$O$422,$P$411:$P$422,$Q$411:$Q$422,$R$411:$R$422,$S$411:$S$422,$T$411:$T$422:$U$411:$U$422,$V$411:V422))-1))-1</f>
        <v>2.7977901870321897E-3</v>
      </c>
      <c r="W448" s="48">
        <f>IFERROR(EXP(LN(1+W422/$N$411-1)/((COUNT($N$411:$N$422,$O$411:$O$422,$P$411:$P$422,$Q$411:$Q$422,$R$411:$R$422,$S$411:$S$422,$T$411:$T$422:$U$411:$U$422,$V$411:$V$422,$W$411:W422))-1))-1,"")</f>
        <v>2.7610908456086047E-3</v>
      </c>
      <c r="X448" s="48">
        <f>IFERROR(EXP(LN(1+X422/$N$411-1)/((COUNT($N$411:$N$422,$O$411:$O$422,$P$411:$P$422,$Q$411:$Q$422,$R$411:$R$422,$S$411:$S$422,$T$411:$T$422:$U$411:$U$422,$V$411:$V$422,$W$411:$W$422,$X$411:X422))-1))-1,"")</f>
        <v>2.7642645266090504E-3</v>
      </c>
      <c r="Y448" s="48" t="str">
        <f>IFERROR(EXP(LN(1+Y422/$N$411-1)/((COUNT($N$411:$N$422,$O$411:$O$422,$P$411:$P$422,$Q$411:$Q$422,$R$411:$R$422,$S$411:$S$422,$T$411:$T$422:$U$411:$U$422,$V$411:$V$422,$W$411:$W$422,$X$411:$X$422,$Y$411:Y422))-1))-1,"")</f>
        <v/>
      </c>
    </row>
    <row r="450" spans="12:27" x14ac:dyDescent="0.25">
      <c r="L450" t="s">
        <v>361</v>
      </c>
    </row>
    <row r="451" spans="12:27" x14ac:dyDescent="0.25">
      <c r="N451">
        <v>2015</v>
      </c>
      <c r="O451">
        <v>2016</v>
      </c>
      <c r="P451">
        <v>2017</v>
      </c>
      <c r="Q451">
        <v>2018</v>
      </c>
      <c r="R451">
        <v>2019</v>
      </c>
      <c r="S451">
        <v>2020</v>
      </c>
      <c r="T451">
        <v>2021</v>
      </c>
      <c r="U451">
        <v>2022</v>
      </c>
      <c r="V451">
        <v>2023</v>
      </c>
      <c r="W451">
        <v>2024</v>
      </c>
      <c r="X451">
        <v>2025</v>
      </c>
      <c r="Y451">
        <v>2026</v>
      </c>
      <c r="Z451">
        <v>2027</v>
      </c>
      <c r="AA451">
        <v>2028</v>
      </c>
    </row>
    <row r="452" spans="12:27" x14ac:dyDescent="0.25">
      <c r="N452">
        <v>0</v>
      </c>
      <c r="O452" s="82">
        <f>O411/N411-1</f>
        <v>1.5848273523903389E-2</v>
      </c>
      <c r="P452" s="48">
        <f>EXP(LN(1+P411/$N$411-1)/((COUNT($N$411:P411))-1))-1</f>
        <v>2.1564427554352505E-2</v>
      </c>
      <c r="Q452" s="48">
        <f>EXP(LN(1+Q411/$N$411-1)/((COUNT($N$411:Q411))-1))-1</f>
        <v>2.2167558266450227E-2</v>
      </c>
      <c r="R452" s="48">
        <f>EXP(LN(1+R411/$N$411-1)/((COUNT($N$411:R411))-1))-1</f>
        <v>2.2569665851720933E-2</v>
      </c>
      <c r="S452" s="48">
        <f>EXP(LN(1+S411/$N$411-1)/((COUNT($N$411:S411))-1))-1</f>
        <v>2.2732460326588377E-2</v>
      </c>
      <c r="T452" s="48">
        <f>EXP(LN(1+T411/$N$411-1)/((COUNT($N$411:T411))-1))-1</f>
        <v>2.3273872506492044E-2</v>
      </c>
      <c r="U452" s="48">
        <f>EXP(LN(1+U411/$N$411-1)/((COUNT($N$411:U411))-1))-1</f>
        <v>2.6132822634231445E-2</v>
      </c>
      <c r="V452" s="48">
        <f>EXP(LN(1+V411/$N$411-1)/((COUNT($N$411:V411))-1))-1</f>
        <v>3.2045885088198611E-2</v>
      </c>
      <c r="W452" s="48">
        <f>EXP(LN(1+W411/$N$411-1)/((COUNT($N$411:W411))-1))-1</f>
        <v>3.3396059619927643E-2</v>
      </c>
      <c r="X452" s="48">
        <f>IFERROR(EXP(LN(1+X411/$N$411-1)/((COUNT($N$411:X411))-1))-1,"")</f>
        <v>3.3616639582980445E-2</v>
      </c>
      <c r="Y452" s="48">
        <f>IFERROR(EXP(LN(1+Y411/$N$411-1)/((COUNT($N$411:Y411))-1))-1,"")</f>
        <v>3.4390134999831234E-2</v>
      </c>
      <c r="Z452" s="48" t="str">
        <f>IFERROR(EXP(LN(1+Z411/$N$411-1)/((COUNT($N$411:Z411))-1))-1,"")</f>
        <v/>
      </c>
      <c r="AA452" s="48" t="str">
        <f>IFERROR(EXP(LN(1+AA411/$N$411-1)/((COUNT($N$411:AA411))-1))-1,"")</f>
        <v/>
      </c>
    </row>
    <row r="454" spans="12:27" x14ac:dyDescent="0.25">
      <c r="L454" t="s">
        <v>362</v>
      </c>
    </row>
    <row r="455" spans="12:27" x14ac:dyDescent="0.25">
      <c r="N455">
        <v>2015</v>
      </c>
      <c r="O455">
        <v>2016</v>
      </c>
      <c r="P455">
        <v>2017</v>
      </c>
      <c r="Q455">
        <v>2018</v>
      </c>
      <c r="R455">
        <v>2019</v>
      </c>
      <c r="S455">
        <v>2020</v>
      </c>
      <c r="T455">
        <v>2021</v>
      </c>
      <c r="U455">
        <v>2022</v>
      </c>
      <c r="V455">
        <v>2023</v>
      </c>
      <c r="W455">
        <v>2024</v>
      </c>
      <c r="X455">
        <v>2025</v>
      </c>
      <c r="Y455">
        <v>2026</v>
      </c>
      <c r="Z455">
        <v>2027</v>
      </c>
      <c r="AA455">
        <v>2028</v>
      </c>
    </row>
    <row r="456" spans="12:27" x14ac:dyDescent="0.25">
      <c r="M456" s="112" t="s">
        <v>292</v>
      </c>
      <c r="N456" s="14" cm="1">
        <f t="array" ref="N456">_xlfn.IFS(N411="",M422*(1+N436),N411&lt;&gt;"",N411)</f>
        <v>100</v>
      </c>
      <c r="O456" s="14" cm="1">
        <f t="array" ref="O456">_xlfn.IFS(O411="",N422*(1+O436),O411&lt;&gt;"",O411)</f>
        <v>101.58482735239035</v>
      </c>
      <c r="P456" s="14" cm="1">
        <f t="array" ref="P456">_xlfn.IFS(P411="",O422*(1+P436),P411&lt;&gt;"",P411)</f>
        <v>104.35938796444518</v>
      </c>
      <c r="Q456" s="14" cm="1">
        <f t="array" ref="Q456">_xlfn.IFS(Q411="",P422*(1+Q436),Q411&lt;&gt;"",Q411)</f>
        <v>106.79877698701486</v>
      </c>
      <c r="R456" s="14" cm="1">
        <f t="array" ref="R456">_xlfn.IFS(R411="",Q422*(1+R436),R411&lt;&gt;"",R411)</f>
        <v>109.33812488166201</v>
      </c>
      <c r="S456" s="14" cm="1">
        <f t="array" ref="S456">_xlfn.IFS(S411="",R422*(1+S436),S411&lt;&gt;"",S411)</f>
        <v>111.89487637999397</v>
      </c>
      <c r="T456" s="14" cm="1">
        <f t="array" ref="T456">_xlfn.IFS(T411="",S422*(1+T436),T411&lt;&gt;"",T411)</f>
        <v>114.80249110718721</v>
      </c>
      <c r="U456" s="14" cm="1">
        <f t="array" ref="U456">_xlfn.IFS(U411="",T422*(1+U436),U411&lt;&gt;"",U411)</f>
        <v>119.79123889169803</v>
      </c>
      <c r="V456" s="14" cm="1">
        <f t="array" ref="V456">_xlfn.IFS(V411="",U422*(1+V436),V411&lt;&gt;"",V411)</f>
        <v>128.70400241495727</v>
      </c>
      <c r="W456" s="14" cm="1">
        <f t="array" ref="W456">_xlfn.IFS(W411="",V422*(1+W436),W411&lt;&gt;"",W411)</f>
        <v>134.40060109819615</v>
      </c>
      <c r="X456" s="14" cm="1">
        <f t="array" ref="X456">_xlfn.IFS(X411="",W467*(1+$W$442),X411&lt;&gt;"",X411)</f>
        <v>139.18579730385625</v>
      </c>
      <c r="Y456" s="14" cm="1">
        <f t="array" ref="Y456">_xlfn.IFS(Y411="",X467*(1+$W$442),Y411&lt;&gt;"",Y411)</f>
        <v>145.05345251008092</v>
      </c>
    </row>
    <row r="457" spans="12:27" x14ac:dyDescent="0.25">
      <c r="M457" t="s">
        <v>247</v>
      </c>
      <c r="N457" s="14" cm="1">
        <f t="array" ref="N457">_xlfn.IFS(N412="",N411*(1+N437),N412&lt;&gt;"",N412)</f>
        <v>99.923647566080874</v>
      </c>
      <c r="O457" s="14" cm="1">
        <f t="array" ref="O457">_xlfn.IFS(O412="",O411*(1+O437),O412&lt;&gt;"",O412)</f>
        <v>101.54083421389032</v>
      </c>
      <c r="P457" s="14" cm="1">
        <f t="array" ref="P457">_xlfn.IFS(P412="",P411*(1+P437),P412&lt;&gt;"",P412)</f>
        <v>104.67235575744893</v>
      </c>
      <c r="Q457" s="14" cm="1">
        <f t="array" ref="Q457">_xlfn.IFS(Q412="",Q411*(1+Q437),Q412&lt;&gt;"",Q412)</f>
        <v>107.18375490656719</v>
      </c>
      <c r="R457" s="14" cm="1">
        <f t="array" ref="R457">_xlfn.IFS(R412="",R411*(1+R437),R412&lt;&gt;"",R412)</f>
        <v>109.68810109662387</v>
      </c>
      <c r="S457" s="14" cm="1">
        <f t="array" ref="S457">_xlfn.IFS(S412="",S411*(1+S437),S412&lt;&gt;"",S412)</f>
        <v>111.83601975834017</v>
      </c>
      <c r="T457" s="14" cm="1">
        <f t="array" ref="T457">_xlfn.IFS(T412="",T411*(1+T437),T412&lt;&gt;"",T412)</f>
        <v>115.23485283794091</v>
      </c>
      <c r="U457" s="14" cm="1">
        <f t="array" ref="U457">_xlfn.IFS(U412="",U411*(1+U437),U412&lt;&gt;"",U412)</f>
        <v>120.82524686991725</v>
      </c>
      <c r="V457" s="14" cm="1">
        <f t="array" ref="V457">_xlfn.IFS(V412="",V411*(1+V437),V412&lt;&gt;"",V412)</f>
        <v>128.8912435380503</v>
      </c>
      <c r="W457" s="14" cm="1">
        <f t="array" ref="W457">_xlfn.IFS(W412="",W411*(1+W437),W412&lt;&gt;"",W412)</f>
        <v>135.26112263397366</v>
      </c>
      <c r="X457" s="14" cm="1">
        <f t="array" ref="X457">_xlfn.IFS(X412="",X456*(1+$W$442),X412&lt;&gt;"",X412)</f>
        <v>139.96123251006688</v>
      </c>
      <c r="Y457" s="14" cm="1">
        <f t="array" ref="Y457">_xlfn.IFS(Y412="",Y456*(1+$W$442),Y412&lt;&gt;"",Y412)</f>
        <v>145.29231352782904</v>
      </c>
    </row>
    <row r="458" spans="12:27" x14ac:dyDescent="0.25">
      <c r="M458" t="s">
        <v>248</v>
      </c>
      <c r="N458" s="14" cm="1">
        <f t="array" ref="N458">_xlfn.IFS(N413="",N412*(1+N438),N413&lt;&gt;"",N413)</f>
        <v>100.16829127817388</v>
      </c>
      <c r="O458" s="14" cm="1">
        <f t="array" ref="O458">_xlfn.IFS(O413="",O412*(1+O438),O413&lt;&gt;"",O413)</f>
        <v>102.17427636398304</v>
      </c>
      <c r="P458" s="14" cm="1">
        <f t="array" ref="P458">_xlfn.IFS(P413="",P412*(1+P438),P413&lt;&gt;"",P413)</f>
        <v>104.85962268424461</v>
      </c>
      <c r="Q458" s="14" cm="1">
        <f t="array" ref="Q458">_xlfn.IFS(Q413="",Q412*(1+Q438),Q413&lt;&gt;"",Q413)</f>
        <v>107.26715458115848</v>
      </c>
      <c r="R458" s="14" cm="1">
        <f t="array" ref="R458">_xlfn.IFS(R413="",R412*(1+R438),R413&lt;&gt;"",R413)</f>
        <v>109.94331130647944</v>
      </c>
      <c r="S458" s="14" cm="1">
        <f t="array" ref="S458">_xlfn.IFS(S413="",S412*(1+S438),S413&lt;&gt;"",S413)</f>
        <v>111.81411149433465</v>
      </c>
      <c r="T458" s="14" cm="1">
        <f t="array" ref="T458">_xlfn.IFS(T413="",T412*(1+T438),T413&lt;&gt;"",T413)</f>
        <v>115.29737757622848</v>
      </c>
      <c r="U458" s="14" cm="1">
        <f t="array" ref="U458">_xlfn.IFS(U413="",U412*(1+U438),U413&lt;&gt;"",U413)</f>
        <v>122.57788391747292</v>
      </c>
      <c r="V458" s="14" cm="1">
        <f t="array" ref="V458">_xlfn.IFS(V413="",V412*(1+V438),V413&lt;&gt;"",V413)</f>
        <v>129.7534668709998</v>
      </c>
      <c r="W458" s="14" cm="1">
        <f t="array" ref="W458">_xlfn.IFS(W413="",W412*(1+W438),W413&lt;&gt;"",W413)</f>
        <v>135.09999619009108</v>
      </c>
      <c r="X458" s="14" cm="1">
        <f t="array" ref="X458">_xlfn.IFS(X413="",X457*(1+$W$442),X413&lt;&gt;"",X413)</f>
        <v>139.22602954656662</v>
      </c>
      <c r="Y458" s="14" cm="1">
        <f t="array" ref="Y458">_xlfn.IFS(Y413="",Y457*(1+$W$442),Y413&lt;&gt;"",Y413)</f>
        <v>146.3538348543531</v>
      </c>
    </row>
    <row r="459" spans="12:27" x14ac:dyDescent="0.25">
      <c r="M459" t="s">
        <v>249</v>
      </c>
      <c r="N459" s="14" cm="1">
        <f t="array" ref="N459">_xlfn.IFS(N414="",N413*(1+N439),N414&lt;&gt;"",N414)</f>
        <v>100.4538846194578</v>
      </c>
      <c r="O459" s="14" cm="1">
        <f t="array" ref="O459">_xlfn.IFS(O414="",O413*(1+O439),O414&lt;&gt;"",O414)</f>
        <v>102.19968044447438</v>
      </c>
      <c r="P459" s="14" cm="1">
        <f t="array" ref="P459">_xlfn.IFS(P414="",P413*(1+P439),P414&lt;&gt;"",P414)</f>
        <v>104.89810979383009</v>
      </c>
      <c r="Q459" s="14" cm="1">
        <f t="array" ref="Q459">_xlfn.IFS(Q414="",Q413*(1+Q439),Q414&lt;&gt;"",Q414)</f>
        <v>107.56917222320619</v>
      </c>
      <c r="R459" s="14" cm="1">
        <f t="array" ref="R459">_xlfn.IFS(R414="",R413*(1+R439),R414&lt;&gt;"",R414)</f>
        <v>110.49636726982251</v>
      </c>
      <c r="S459" s="14" cm="1">
        <f t="array" ref="S459">_xlfn.IFS(S414="",S413*(1+S439),S414&lt;&gt;"",S414)</f>
        <v>111.86346455319773</v>
      </c>
      <c r="T459" s="14" cm="1">
        <f t="array" ref="T459">_xlfn.IFS(T414="",T413*(1+T439),T414&lt;&gt;"",T414)</f>
        <v>116.13528547181143</v>
      </c>
      <c r="U459" s="14" cm="1">
        <f t="array" ref="U459">_xlfn.IFS(U414="",U413*(1+U439),U414&lt;&gt;"",U414)</f>
        <v>123.12871099748233</v>
      </c>
      <c r="V459" s="14" cm="1">
        <f t="array" ref="V459">_xlfn.IFS(V414="",V413*(1+V439),V414&lt;&gt;"",V414)</f>
        <v>130.34821889617942</v>
      </c>
      <c r="W459" s="14" cm="1">
        <f t="array" ref="W459">_xlfn.IFS(W414="",W413*(1+W439),W414&lt;&gt;"",W414)</f>
        <v>135.75393970262346</v>
      </c>
      <c r="X459" s="14" cm="1">
        <f t="array" ref="X459">_xlfn.IFS(X414="",X458*(1+$W$442),X414&lt;&gt;"",X414)</f>
        <v>139.5881691396653</v>
      </c>
      <c r="Y459" s="14" cm="1">
        <f t="array" ref="Y459">_xlfn.IFS(Y414="",Y458*(1+$W$442),Y414&lt;&gt;"",Y414)</f>
        <v>145.84151525531323</v>
      </c>
    </row>
    <row r="460" spans="12:27" x14ac:dyDescent="0.25">
      <c r="M460" t="s">
        <v>250</v>
      </c>
      <c r="N460" s="14" cm="1">
        <f t="array" ref="N460">_xlfn.IFS(N415="",N414*(1+N440),N415&lt;&gt;"",N415)</f>
        <v>100.39539382319774</v>
      </c>
      <c r="O460" s="14" cm="1">
        <f t="array" ref="O460">_xlfn.IFS(O415="",O414*(1+O440),O415&lt;&gt;"",O415)</f>
        <v>102.2404368866418</v>
      </c>
      <c r="P460" s="14" cm="1">
        <f t="array" ref="P460">_xlfn.IFS(P415="",P414*(1+P440),P415&lt;&gt;"",P415)</f>
        <v>105.11386334637808</v>
      </c>
      <c r="Q460" s="14" cm="1">
        <f t="array" ref="Q460">_xlfn.IFS(Q415="",Q414*(1+Q440),Q415&lt;&gt;"",Q415)</f>
        <v>108.06005507766075</v>
      </c>
      <c r="R460" s="14" cm="1">
        <f t="array" ref="R460">_xlfn.IFS(R415="",R414*(1+R440),R415&lt;&gt;"",R415)</f>
        <v>110.94997468474097</v>
      </c>
      <c r="S460" s="14" cm="1">
        <f t="array" ref="S460">_xlfn.IFS(S415="",S414*(1+S440),S415&lt;&gt;"",S415)</f>
        <v>112.4417300021494</v>
      </c>
      <c r="T460" s="14" cm="1">
        <f t="array" ref="T460">_xlfn.IFS(T415="",T414*(1+T440),T415&lt;&gt;"",T415)</f>
        <v>116.48427372217947</v>
      </c>
      <c r="U460" s="14" cm="1">
        <f t="array" ref="U460">_xlfn.IFS(U415="",U414*(1+U440),U415&lt;&gt;"",U415)</f>
        <v>124.07779649634904</v>
      </c>
      <c r="V460" s="14" cm="1">
        <f t="array" ref="V460">_xlfn.IFS(V415="",V414*(1+V440),V415&lt;&gt;"",V415)</f>
        <v>130.66544604124908</v>
      </c>
      <c r="W460" s="14" cm="1">
        <f t="array" ref="W460">_xlfn.IFS(W415="",W414*(1+W440),W415&lt;&gt;"",W415)</f>
        <v>135.23859150971509</v>
      </c>
      <c r="X460" s="14" cm="1">
        <f t="array" ref="X460">_xlfn.IFS(X415="",X459*(1+$W$442),X415&lt;&gt;"",X415)</f>
        <v>139.87369581890852</v>
      </c>
      <c r="Y460" s="14" cm="1">
        <f t="array" ref="Y460">_xlfn.IFS(Y415="",Y459*(1+$W$442),Y415&lt;&gt;"",Y415)</f>
        <v>145.80854726198092</v>
      </c>
    </row>
    <row r="461" spans="12:27" x14ac:dyDescent="0.25">
      <c r="M461" t="s">
        <v>251</v>
      </c>
      <c r="N461" s="14" cm="1">
        <f t="array" ref="N461">_xlfn.IFS(N416="",N415*(1+N441),N416&lt;&gt;"",N416)</f>
        <v>100.76873303503839</v>
      </c>
      <c r="O461" s="14" cm="1">
        <f t="array" ref="O461">_xlfn.IFS(O416="",O415*(1+O441),O416&lt;&gt;"",O416)</f>
        <v>102.72627558103565</v>
      </c>
      <c r="P461" s="14" cm="1">
        <f t="array" ref="P461">_xlfn.IFS(P416="",P415*(1+P441),P416&lt;&gt;"",P416)</f>
        <v>105.43607851893552</v>
      </c>
      <c r="Q461" s="14" cm="1">
        <f t="array" ref="Q461">_xlfn.IFS(Q416="",Q415*(1+Q441),Q416&lt;&gt;"",Q416)</f>
        <v>108.33756631061424</v>
      </c>
      <c r="R461" s="14" cm="1">
        <f t="array" ref="R461">_xlfn.IFS(R416="",R415*(1+R441),R416&lt;&gt;"",R416)</f>
        <v>111.28103689979412</v>
      </c>
      <c r="S461" s="14" cm="1">
        <f t="array" ref="S461">_xlfn.IFS(S416="",S415*(1+S441),S416&lt;&gt;"",S416)</f>
        <v>112.97018373993286</v>
      </c>
      <c r="T461" s="14" cm="1">
        <f t="array" ref="T461">_xlfn.IFS(T416="",T415*(1+T441),T416&lt;&gt;"",T416)</f>
        <v>116.98355485681246</v>
      </c>
      <c r="U461" s="14" cm="1">
        <f t="array" ref="U461">_xlfn.IFS(U416="",U415*(1+U441),U416&lt;&gt;"",U416)</f>
        <v>125.80134741941248</v>
      </c>
      <c r="V461" s="14" cm="1">
        <f t="array" ref="V461">_xlfn.IFS(V416="",V415*(1+V441),V416&lt;&gt;"",V416)</f>
        <v>131.22575779025641</v>
      </c>
      <c r="W461" s="14" cm="1">
        <f t="array" ref="W461">_xlfn.IFS(W416="",W415*(1+W441),W416&lt;&gt;"",W416)</f>
        <v>135.5519720278424</v>
      </c>
      <c r="X461" s="14" cm="1">
        <f t="array" ref="X461">_xlfn.IFS(X416="",X460*(1+$W$442),X416&lt;&gt;"",X416)</f>
        <v>139.63575645112928</v>
      </c>
      <c r="Y461" s="14" cm="1">
        <f t="array" ref="Y461">_xlfn.IFS(Y416="",Y460*(1+$W$442),Y416&lt;&gt;"",Y416)</f>
        <v>145.42313094341526</v>
      </c>
    </row>
    <row r="462" spans="12:27" x14ac:dyDescent="0.25">
      <c r="M462" t="s">
        <v>252</v>
      </c>
      <c r="N462" s="14" cm="1">
        <f t="array" ref="N462">_xlfn.IFS(N417="",N416*(1+N442),N417&lt;&gt;"",N417)</f>
        <v>100.89152657630397</v>
      </c>
      <c r="O462" s="14" cm="1">
        <f t="array" ref="O462">_xlfn.IFS(O417="",O416*(1+O442),O417&lt;&gt;"",O417)</f>
        <v>102.87801616376667</v>
      </c>
      <c r="P462" s="14" cm="1">
        <f t="array" ref="P462">_xlfn.IFS(P417="",P416*(1+P442),P417&lt;&gt;"",P417)</f>
        <v>105.43072400059719</v>
      </c>
      <c r="Q462" s="14" cm="1">
        <f t="array" ref="Q462">_xlfn.IFS(Q417="",Q416*(1+Q442),Q417&lt;&gt;"",Q417)</f>
        <v>108.57769257532472</v>
      </c>
      <c r="R462" s="14" cm="1">
        <f t="array" ref="R462">_xlfn.IFS(R417="",R416*(1+R442),R417&lt;&gt;"",R417)</f>
        <v>111.62877760949941</v>
      </c>
      <c r="S462" s="14" cm="1">
        <f t="array" ref="S462">_xlfn.IFS(S417="",S416*(1+S442),S417&lt;&gt;"",S417)</f>
        <v>113.4737916444156</v>
      </c>
      <c r="T462" s="14" cm="1">
        <f t="array" ref="T462">_xlfn.IFS(T417="",T416*(1+T442),T417&lt;&gt;"",T417)</f>
        <v>117.66422336494198</v>
      </c>
      <c r="U462" s="14" cm="1">
        <f t="array" ref="U462">_xlfn.IFS(U417="",U416*(1+U442),U417&lt;&gt;"",U417)</f>
        <v>126.18049332723838</v>
      </c>
      <c r="V462" s="14" cm="1">
        <f t="array" ref="V462">_xlfn.IFS(V417="",V416*(1+V442),V417&lt;&gt;"",V417)</f>
        <v>131.25838329035739</v>
      </c>
      <c r="W462" s="14" cm="1">
        <f t="array" ref="W462">_xlfn.IFS(W417="",W416*(1+W442),W417&lt;&gt;"",W417)</f>
        <v>135.39809364886099</v>
      </c>
      <c r="X462" s="14" cm="1">
        <f t="array" ref="X462">_xlfn.IFS(X417="",X461*(1+$W$442),X417&lt;&gt;"",X417)</f>
        <v>140.4685818350778</v>
      </c>
      <c r="Y462" s="14" cm="1">
        <f t="array" ref="Y462">_xlfn.IFS(Y417="",Y461*(1+$W$442),Y417&lt;&gt;"",Y417)</f>
        <v>145.81512314174367</v>
      </c>
    </row>
    <row r="463" spans="12:27" x14ac:dyDescent="0.25">
      <c r="M463" t="s">
        <v>253</v>
      </c>
      <c r="N463" s="14" cm="1">
        <f t="array" ref="N463">_xlfn.IFS(N418="",N462*(1+$W$442),N418&lt;&gt;"",N418)</f>
        <v>100.66067040019418</v>
      </c>
      <c r="O463" s="14" cm="1">
        <f t="array" ref="O463">_xlfn.IFS(O418="",O462*(1+$W$442),O418&lt;&gt;"",O418)</f>
        <v>102.57897085635686</v>
      </c>
      <c r="P463" s="14" cm="1">
        <f t="array" ref="P463">_xlfn.IFS(P418="",P462*(1+$W$442),P418&lt;&gt;"",P418)</f>
        <v>105.27909934225541</v>
      </c>
      <c r="Q463" s="14" cm="1">
        <f t="array" ref="Q463">_xlfn.IFS(Q418="",Q462*(1+$W$442),Q418&lt;&gt;"",Q418)</f>
        <v>108.45881906221052</v>
      </c>
      <c r="R463" s="14" cm="1">
        <f t="array" ref="R463">_xlfn.IFS(R418="",R462*(1+$W$442),R418&lt;&gt;"",R418)</f>
        <v>111.31287527963043</v>
      </c>
      <c r="S463" s="14" cm="1">
        <f t="array" ref="S463">_xlfn.IFS(S418="",S462*(1+$W$442),S418&lt;&gt;"",S418)</f>
        <v>113.06995599569524</v>
      </c>
      <c r="T463" s="14" cm="1">
        <f t="array" ref="T463">_xlfn.IFS(T418="",T462*(1+$W$442),T418&lt;&gt;"",T418)</f>
        <v>117.58797946829827</v>
      </c>
      <c r="U463" s="14" cm="1">
        <f t="array" ref="U463">_xlfn.IFS(U418="",U462*(1+$W$442),U418&lt;&gt;"",U418)</f>
        <v>125.21188058314014</v>
      </c>
      <c r="V463" s="14" cm="1">
        <f t="array" ref="V463">_xlfn.IFS(V418="",V462*(1+$W$442),V418&lt;&gt;"",V418)</f>
        <v>131.25933157216591</v>
      </c>
      <c r="W463" s="14" cm="1">
        <f t="array" ref="W463">_xlfn.IFS(W418="",W462*(1+$W$442),W418&lt;&gt;"",W418)</f>
        <v>134.45346399019803</v>
      </c>
      <c r="X463" s="14" cm="1">
        <f t="array" ref="X463">_xlfn.IFS(X418="",X462*(1+$W$442),X418&lt;&gt;"",X418)</f>
        <v>140.18737513400012</v>
      </c>
      <c r="Y463" s="14" cm="1">
        <f t="array" ref="Y463">_xlfn.IFS(Y418="",Y462*(1+$W$442),Y418&lt;&gt;"",Y418)</f>
        <v>146.20817196622608</v>
      </c>
    </row>
    <row r="464" spans="12:27" x14ac:dyDescent="0.25">
      <c r="M464" t="s">
        <v>254</v>
      </c>
      <c r="N464" s="14" cm="1">
        <f t="array" ref="N464">_xlfn.IFS(N419="",N463*(1+$W$442),N419&lt;&gt;"",N419)</f>
        <v>100.79059109193972</v>
      </c>
      <c r="O464" s="14" cm="1">
        <f t="array" ref="O464">_xlfn.IFS(O419="",O463*(1+$W$442),O419&lt;&gt;"",O419)</f>
        <v>102.70797004945553</v>
      </c>
      <c r="P464" s="14" cm="1">
        <f t="array" ref="P464">_xlfn.IFS(P419="",P463*(1+$W$442),P419&lt;&gt;"",P419)</f>
        <v>105.45724488641005</v>
      </c>
      <c r="Q464" s="14" cm="1">
        <f t="array" ref="Q464">_xlfn.IFS(Q419="",Q463*(1+$W$442),Q419&lt;&gt;"",Q419)</f>
        <v>108.50561934475166</v>
      </c>
      <c r="R464" s="14" cm="1">
        <f t="array" ref="R464">_xlfn.IFS(R419="",R463*(1+$W$442),R419&lt;&gt;"",R419)</f>
        <v>111.22587516505767</v>
      </c>
      <c r="S464" s="14" cm="1">
        <f t="array" ref="S464">_xlfn.IFS(S419="",S463*(1+$W$442),S419&lt;&gt;"",S419)</f>
        <v>112.8522721062687</v>
      </c>
      <c r="T464" s="14" cm="1">
        <f t="array" ref="T464">_xlfn.IFS(T419="",T463*(1+$W$442),T419&lt;&gt;"",T419)</f>
        <v>117.81375989228714</v>
      </c>
      <c r="U464" s="14" cm="1">
        <f t="array" ref="U464">_xlfn.IFS(U419="",U463*(1+$W$442),U419&lt;&gt;"",U419)</f>
        <v>125.70689407222133</v>
      </c>
      <c r="V464" s="14" cm="1">
        <f t="array" ref="V464">_xlfn.IFS(V419="",V463*(1+$W$442),V419&lt;&gt;"",V419)</f>
        <v>131.31139959482005</v>
      </c>
      <c r="W464" s="14" cm="1">
        <f t="array" ref="W464">_xlfn.IFS(W419="",W463*(1+$W$442),W419&lt;&gt;"",W419)</f>
        <v>134.26029644092409</v>
      </c>
      <c r="X464" s="14" cm="1">
        <f t="array" ref="X464">_xlfn.IFS(X419="",X463*(1+$W$442),X419&lt;&gt;"",X419)</f>
        <v>140.21249306511041</v>
      </c>
      <c r="Y464" s="14" cm="1">
        <f t="array" ref="Y464">_xlfn.IFS(Y419="",Y463*(1+$W$442),Y419&lt;&gt;"",Y419)</f>
        <v>146.60228026502841</v>
      </c>
    </row>
    <row r="465" spans="13:25" x14ac:dyDescent="0.25">
      <c r="M465" t="s">
        <v>255</v>
      </c>
      <c r="N465" s="14" cm="1">
        <f t="array" ref="N465">_xlfn.IFS(N420="",N464*(1+$W$442),N420&lt;&gt;"",N420)</f>
        <v>101.01893300867458</v>
      </c>
      <c r="O465" s="14" cm="1">
        <f t="array" ref="O465">_xlfn.IFS(O420="",O464*(1+$W$442),O420&lt;&gt;"",O420)</f>
        <v>103.02509136379743</v>
      </c>
      <c r="P465" s="14" cm="1">
        <f t="array" ref="P465">_xlfn.IFS(P420="",P464*(1+$W$442),P420&lt;&gt;"",P420)</f>
        <v>105.24716139030507</v>
      </c>
      <c r="Q465" s="14" cm="1">
        <f t="array" ref="Q465">_xlfn.IFS(Q420="",Q464*(1+$W$442),Q420&lt;&gt;"",Q420)</f>
        <v>108.83373078880851</v>
      </c>
      <c r="R465" s="14" cm="1">
        <f t="array" ref="R465">_xlfn.IFS(R420="",R464*(1+$W$442),R420&lt;&gt;"",R420)</f>
        <v>111.42727925886459</v>
      </c>
      <c r="S465" s="14" cm="1">
        <f t="array" ref="S465">_xlfn.IFS(S420="",S464*(1+$W$442),S420&lt;&gt;"",S420)</f>
        <v>113.20090306197841</v>
      </c>
      <c r="T465" s="14" cm="1">
        <f t="array" ref="T465">_xlfn.IFS(T420="",T464*(1+$W$442),T420&lt;&gt;"",T420)</f>
        <v>118.32961604271929</v>
      </c>
      <c r="U465" s="14" cm="1">
        <f t="array" ref="U465">_xlfn.IFS(U420="",U464*(1+$W$442),U420&lt;&gt;"",U420)</f>
        <v>126.88173057636222</v>
      </c>
      <c r="V465" s="14" cm="1">
        <f t="array" ref="V465">_xlfn.IFS(V420="",V464*(1+$W$442),V420&lt;&gt;"",V420)</f>
        <v>132.91929281215212</v>
      </c>
      <c r="W465" s="14" cm="1">
        <f t="array" ref="W465">_xlfn.IFS(W420="",W464*(1+$W$442),W420&lt;&gt;"",W420)</f>
        <v>136.18714115979333</v>
      </c>
      <c r="X465" s="14" cm="1">
        <f t="array" ref="X465">_xlfn.IFS(X420="",X464*(1+$W$442),X420&lt;&gt;"",X420)</f>
        <v>141.34021850884074</v>
      </c>
      <c r="Y465" s="14" cm="1">
        <f t="array" ref="Y465">_xlfn.IFS(Y420="",Y464*(1+$W$442),Y420&lt;&gt;"",Y420)</f>
        <v>146.99745089399394</v>
      </c>
    </row>
    <row r="466" spans="13:25" x14ac:dyDescent="0.25">
      <c r="M466" t="s">
        <v>256</v>
      </c>
      <c r="N466" s="14" cm="1">
        <f t="array" ref="N466">_xlfn.IFS(N421="",N465*(1+$W$442),N421&lt;&gt;"",N421)</f>
        <v>101.20847682334063</v>
      </c>
      <c r="O466" s="14" cm="1">
        <f t="array" ref="O466">_xlfn.IFS(O421="",O465*(1+$W$442),O421&lt;&gt;"",O421)</f>
        <v>103.47036378227627</v>
      </c>
      <c r="P466" s="14" cm="1">
        <f t="array" ref="P466">_xlfn.IFS(P421="",P465*(1+$W$442),P421&lt;&gt;"",P421)</f>
        <v>106.12671032517208</v>
      </c>
      <c r="Q466" s="14" cm="1">
        <f t="array" ref="Q466">_xlfn.IFS(Q421="",Q465*(1+$W$442),Q421&lt;&gt;"",Q421)</f>
        <v>109.31458078689896</v>
      </c>
      <c r="R466" s="14" cm="1">
        <f t="array" ref="R466">_xlfn.IFS(R421="",R465*(1+$W$442),R421&lt;&gt;"",R421)</f>
        <v>111.76078839879251</v>
      </c>
      <c r="S466" s="14" cm="1">
        <f t="array" ref="S466">_xlfn.IFS(S421="",S465*(1+$W$442),S421&lt;&gt;"",S421)</f>
        <v>112.84321575056553</v>
      </c>
      <c r="T466" s="14" cm="1">
        <f t="array" ref="T466">_xlfn.IFS(T421="",T465*(1+$W$442),T421&lt;&gt;"",T421)</f>
        <v>119.08388994813373</v>
      </c>
      <c r="U466" s="14" cm="1">
        <f t="array" ref="U466">_xlfn.IFS(U421="",U465*(1+$W$442),U421&lt;&gt;"",U421)</f>
        <v>127.2357357580857</v>
      </c>
      <c r="V466" s="14" cm="1">
        <f t="array" ref="V466">_xlfn.IFS(V421="",V465*(1+$W$442),V421&lt;&gt;"",V421)</f>
        <v>134.10396839204458</v>
      </c>
      <c r="W466" s="14" cm="1">
        <f t="array" ref="W466">_xlfn.IFS(W421="",W465*(1+$W$442),W421&lt;&gt;"",W421)</f>
        <v>137.77793889702568</v>
      </c>
      <c r="X466" s="14" cm="1">
        <f t="array" ref="X466">_xlfn.IFS(X421="",X465*(1+$W$442),X421&lt;&gt;"",X421)</f>
        <v>142.52686123433071</v>
      </c>
      <c r="Y466" s="14" cm="1">
        <f t="array" ref="Y466">_xlfn.IFS(Y421="",Y465*(1+$W$442),Y421&lt;&gt;"",Y421)</f>
        <v>147.39368671666392</v>
      </c>
    </row>
    <row r="467" spans="13:25" x14ac:dyDescent="0.25">
      <c r="M467" t="s">
        <v>257</v>
      </c>
      <c r="N467" s="14" cm="1">
        <f t="array" ref="N467">_xlfn.IFS(N422="",N466*(1+$W$442),N422&lt;&gt;"",N422)</f>
        <v>101.06931900239137</v>
      </c>
      <c r="O467" s="14" cm="1">
        <f t="array" ref="O467">_xlfn.IFS(O422="",O466*(1+$W$442),O422&lt;&gt;"",O422)</f>
        <v>103.67944864951211</v>
      </c>
      <c r="P467" s="14" cm="1">
        <f t="array" ref="P467">_xlfn.IFS(P422="",P466*(1+$W$442),P422&lt;&gt;"",P422)</f>
        <v>106.03203223826289</v>
      </c>
      <c r="Q467" s="14" cm="1">
        <f t="array" ref="Q467">_xlfn.IFS(Q422="",Q466*(1+$W$442),Q422&lt;&gt;"",Q422)</f>
        <v>109.2148025569247</v>
      </c>
      <c r="R467" s="14" cm="1">
        <f t="array" ref="R467">_xlfn.IFS(R422="",R466*(1+$W$442),R422&lt;&gt;"",R422)</f>
        <v>111.58876603522245</v>
      </c>
      <c r="S467" s="14" cm="1">
        <f t="array" ref="S467">_xlfn.IFS(S422="",S466*(1+$W$442),S422&lt;&gt;"",S422)</f>
        <v>113.7038188608727</v>
      </c>
      <c r="T467" s="14" cm="1">
        <f t="array" ref="T467">_xlfn.IFS(T422="",T466*(1+$W$442),T422&lt;&gt;"",T422)</f>
        <v>119.48254525769619</v>
      </c>
      <c r="U467" s="14" cm="1">
        <f t="array" ref="U467">_xlfn.IFS(U422="",U466*(1+$W$442),U422&lt;&gt;"",U422)</f>
        <v>127.16117784785554</v>
      </c>
      <c r="V467" s="14" cm="1">
        <f t="array" ref="V467">_xlfn.IFS(V422="",V466*(1+$W$442),V422&lt;&gt;"",V422)</f>
        <v>134.84362008464143</v>
      </c>
      <c r="W467" s="14" cm="1">
        <f t="array" ref="W467">_xlfn.IFS(W422="",W466*(1+$W$442),W422&lt;&gt;"",W422)</f>
        <v>138.83514531000338</v>
      </c>
      <c r="X467" s="14" cm="1">
        <f t="array" ref="X467">_xlfn.IFS(X422="",X466*(1+$W$442),X422&lt;&gt;"",X422)</f>
        <v>143.56519657103141</v>
      </c>
      <c r="Y467" s="14" cm="1">
        <f t="array" ref="Y467">_xlfn.IFS(Y422="",Y466*(1+$W$442),Y422&lt;&gt;"",Y422)</f>
        <v>147.79099060429837</v>
      </c>
    </row>
    <row r="470" spans="13:25" x14ac:dyDescent="0.25">
      <c r="W470" s="82"/>
    </row>
  </sheetData>
  <mergeCells count="5">
    <mergeCell ref="L138:X138"/>
    <mergeCell ref="A3:A4"/>
    <mergeCell ref="B3:D3"/>
    <mergeCell ref="F12:G12"/>
    <mergeCell ref="H12:I1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6CC7C-C19A-4164-835C-D903A4174A3E}">
  <sheetPr>
    <tabColor rgb="FFFF0000"/>
  </sheetPr>
  <dimension ref="A1:AA74"/>
  <sheetViews>
    <sheetView topLeftCell="A9" workbookViewId="0">
      <selection activeCell="B60" sqref="B60:H73"/>
    </sheetView>
  </sheetViews>
  <sheetFormatPr baseColWidth="10" defaultColWidth="11.42578125" defaultRowHeight="15" x14ac:dyDescent="0.25"/>
  <cols>
    <col min="1" max="1" width="2.7109375" customWidth="1"/>
    <col min="2" max="2" width="8.7109375" customWidth="1"/>
    <col min="3" max="3" width="33" bestFit="1" customWidth="1"/>
    <col min="4" max="4" width="4" customWidth="1"/>
    <col min="5" max="6" width="15.28515625" customWidth="1"/>
    <col min="7" max="7" width="17.85546875" customWidth="1"/>
    <col min="8" max="8" width="11.5703125" customWidth="1"/>
    <col min="9" max="9" width="3.140625" customWidth="1"/>
    <col min="11" max="11" width="33" bestFit="1" customWidth="1"/>
    <col min="12" max="12" width="3.5703125" bestFit="1" customWidth="1"/>
    <col min="14" max="14" width="2" style="152" customWidth="1"/>
    <col min="15" max="15" width="2.140625" customWidth="1"/>
    <col min="17" max="17" width="33" bestFit="1" customWidth="1"/>
    <col min="18" max="18" width="2.85546875" customWidth="1"/>
    <col min="19" max="19" width="16" customWidth="1"/>
    <col min="20" max="20" width="17.28515625" customWidth="1"/>
    <col min="21" max="21" width="16.85546875" customWidth="1"/>
    <col min="23" max="23" width="4" customWidth="1"/>
    <col min="25" max="25" width="33" bestFit="1" customWidth="1"/>
    <col min="26" max="26" width="3.5703125" bestFit="1" customWidth="1"/>
    <col min="27" max="27" width="11.42578125" style="34"/>
  </cols>
  <sheetData>
    <row r="1" spans="1:27" ht="30.75" customHeight="1" x14ac:dyDescent="0.45">
      <c r="A1" s="251" t="s">
        <v>304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3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4"/>
    </row>
    <row r="2" spans="1:27" ht="11.25" customHeight="1" x14ac:dyDescent="0.25"/>
    <row r="3" spans="1:27" x14ac:dyDescent="0.25">
      <c r="A3" s="252" t="s">
        <v>305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165"/>
      <c r="O3" s="252" t="s">
        <v>305</v>
      </c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4"/>
    </row>
    <row r="4" spans="1:27" ht="18" customHeight="1" x14ac:dyDescent="0.25">
      <c r="F4" t="s">
        <v>306</v>
      </c>
      <c r="T4" t="s">
        <v>307</v>
      </c>
    </row>
    <row r="5" spans="1:27" ht="45" x14ac:dyDescent="0.25">
      <c r="E5" t="s">
        <v>308</v>
      </c>
      <c r="F5" s="119">
        <f>'KT Endring'!J4</f>
        <v>3.9229419732593529E-2</v>
      </c>
      <c r="G5" t="s">
        <v>309</v>
      </c>
      <c r="H5" s="1" t="s">
        <v>310</v>
      </c>
      <c r="J5" t="s">
        <v>311</v>
      </c>
      <c r="S5" t="s">
        <v>308</v>
      </c>
      <c r="T5" s="82">
        <f>'KT Endring'!J7</f>
        <v>4.9246341728774956E-2</v>
      </c>
      <c r="U5" t="s">
        <v>309</v>
      </c>
      <c r="V5" s="1" t="s">
        <v>310</v>
      </c>
      <c r="X5" t="s">
        <v>311</v>
      </c>
    </row>
    <row r="6" spans="1:27" x14ac:dyDescent="0.25">
      <c r="B6" s="83" t="s">
        <v>312</v>
      </c>
      <c r="C6" s="84" t="s">
        <v>313</v>
      </c>
      <c r="D6" s="100" t="s">
        <v>314</v>
      </c>
      <c r="E6" s="101">
        <v>55</v>
      </c>
      <c r="F6" s="101">
        <f>E6*(1+F$5)</f>
        <v>57.157618085292647</v>
      </c>
      <c r="G6" s="101">
        <f>ROUND(F6,0)</f>
        <v>57</v>
      </c>
      <c r="H6" s="102">
        <f t="shared" ref="H6:H15" si="0">G6/E6-1</f>
        <v>3.6363636363636376E-2</v>
      </c>
      <c r="J6" s="83" t="s">
        <v>312</v>
      </c>
      <c r="K6" s="84" t="s">
        <v>313</v>
      </c>
      <c r="L6" s="100" t="s">
        <v>314</v>
      </c>
      <c r="M6" s="149">
        <f>G6</f>
        <v>57</v>
      </c>
      <c r="P6" s="83" t="s">
        <v>312</v>
      </c>
      <c r="Q6" s="84" t="s">
        <v>313</v>
      </c>
      <c r="R6" s="100" t="s">
        <v>314</v>
      </c>
      <c r="S6" s="101">
        <v>55</v>
      </c>
      <c r="T6" s="161">
        <f>S6*(1+T$5)</f>
        <v>57.708548795082621</v>
      </c>
      <c r="U6" s="101">
        <f>ROUND(T6,0)</f>
        <v>58</v>
      </c>
      <c r="V6" s="153">
        <f t="shared" ref="V6:V15" si="1">U6/S6-1</f>
        <v>5.4545454545454453E-2</v>
      </c>
      <c r="X6" s="83" t="s">
        <v>312</v>
      </c>
      <c r="Y6" s="84" t="s">
        <v>313</v>
      </c>
      <c r="Z6" s="100" t="s">
        <v>314</v>
      </c>
      <c r="AA6" s="146">
        <f>U6</f>
        <v>58</v>
      </c>
    </row>
    <row r="7" spans="1:27" x14ac:dyDescent="0.25">
      <c r="B7" s="85" t="s">
        <v>312</v>
      </c>
      <c r="C7" s="86" t="s">
        <v>315</v>
      </c>
      <c r="D7" s="94" t="s">
        <v>314</v>
      </c>
      <c r="E7" s="93">
        <v>92</v>
      </c>
      <c r="F7" s="93">
        <f t="shared" ref="F7:F15" si="2">E7*(1+F$5)</f>
        <v>95.609106615398602</v>
      </c>
      <c r="G7" s="93">
        <f>ROUND(F7,0)</f>
        <v>96</v>
      </c>
      <c r="H7" s="82">
        <f t="shared" si="0"/>
        <v>4.3478260869565188E-2</v>
      </c>
      <c r="J7" s="85" t="s">
        <v>312</v>
      </c>
      <c r="K7" s="86" t="s">
        <v>315</v>
      </c>
      <c r="L7" s="94" t="s">
        <v>314</v>
      </c>
      <c r="M7" s="150">
        <f t="shared" ref="M7:M15" si="3">G7</f>
        <v>96</v>
      </c>
      <c r="P7" s="85" t="s">
        <v>312</v>
      </c>
      <c r="Q7" s="86" t="s">
        <v>315</v>
      </c>
      <c r="R7" s="94" t="s">
        <v>314</v>
      </c>
      <c r="S7" s="93">
        <v>92</v>
      </c>
      <c r="T7" s="160">
        <f t="shared" ref="T7:T15" si="4">S7*(1+T$5)</f>
        <v>96.530663439047302</v>
      </c>
      <c r="U7" s="93">
        <f>ROUND(T7,0)</f>
        <v>97</v>
      </c>
      <c r="V7" s="154">
        <f t="shared" si="1"/>
        <v>5.4347826086956541E-2</v>
      </c>
      <c r="X7" s="85" t="s">
        <v>312</v>
      </c>
      <c r="Y7" s="86" t="s">
        <v>315</v>
      </c>
      <c r="Z7" s="94" t="s">
        <v>314</v>
      </c>
      <c r="AA7" s="147">
        <f t="shared" ref="AA7:AA15" si="5">U7</f>
        <v>97</v>
      </c>
    </row>
    <row r="8" spans="1:27" x14ac:dyDescent="0.25">
      <c r="B8" s="85" t="s">
        <v>312</v>
      </c>
      <c r="C8" s="87" t="s">
        <v>316</v>
      </c>
      <c r="D8" s="95" t="s">
        <v>317</v>
      </c>
      <c r="E8" s="93">
        <v>19.5</v>
      </c>
      <c r="F8" s="93">
        <f t="shared" si="2"/>
        <v>20.264973684785573</v>
      </c>
      <c r="G8" s="93">
        <f>ROUND(F8,1)</f>
        <v>20.3</v>
      </c>
      <c r="H8" s="82">
        <f t="shared" si="0"/>
        <v>4.1025641025641102E-2</v>
      </c>
      <c r="J8" s="85" t="s">
        <v>312</v>
      </c>
      <c r="K8" s="87" t="s">
        <v>316</v>
      </c>
      <c r="L8" s="95" t="s">
        <v>317</v>
      </c>
      <c r="M8" s="150">
        <f t="shared" si="3"/>
        <v>20.3</v>
      </c>
      <c r="P8" s="85" t="s">
        <v>312</v>
      </c>
      <c r="Q8" s="87" t="s">
        <v>316</v>
      </c>
      <c r="R8" s="95" t="s">
        <v>317</v>
      </c>
      <c r="S8" s="93">
        <v>19.5</v>
      </c>
      <c r="T8" s="160">
        <f t="shared" si="4"/>
        <v>20.460303663711112</v>
      </c>
      <c r="U8" s="93">
        <f>ROUND(T8,1)</f>
        <v>20.5</v>
      </c>
      <c r="V8" s="154">
        <f t="shared" si="1"/>
        <v>5.1282051282051322E-2</v>
      </c>
      <c r="X8" s="85" t="s">
        <v>312</v>
      </c>
      <c r="Y8" s="87" t="s">
        <v>316</v>
      </c>
      <c r="Z8" s="95" t="s">
        <v>317</v>
      </c>
      <c r="AA8" s="147">
        <f t="shared" si="5"/>
        <v>20.5</v>
      </c>
    </row>
    <row r="9" spans="1:27" x14ac:dyDescent="0.25">
      <c r="B9" s="85" t="s">
        <v>312</v>
      </c>
      <c r="C9" s="87" t="s">
        <v>318</v>
      </c>
      <c r="D9" s="95" t="s">
        <v>317</v>
      </c>
      <c r="E9" s="93">
        <v>11.6</v>
      </c>
      <c r="F9" s="93">
        <f t="shared" si="2"/>
        <v>12.055061268898084</v>
      </c>
      <c r="G9" s="93">
        <f t="shared" ref="G9:G10" si="6">ROUND(F9,1)</f>
        <v>12.1</v>
      </c>
      <c r="H9" s="82">
        <f t="shared" si="0"/>
        <v>4.31034482758621E-2</v>
      </c>
      <c r="J9" s="85" t="s">
        <v>312</v>
      </c>
      <c r="K9" s="87" t="s">
        <v>318</v>
      </c>
      <c r="L9" s="95" t="s">
        <v>317</v>
      </c>
      <c r="M9" s="150">
        <f t="shared" si="3"/>
        <v>12.1</v>
      </c>
      <c r="P9" s="85" t="s">
        <v>312</v>
      </c>
      <c r="Q9" s="87" t="s">
        <v>318</v>
      </c>
      <c r="R9" s="95" t="s">
        <v>317</v>
      </c>
      <c r="S9" s="93">
        <v>11.6</v>
      </c>
      <c r="T9" s="93">
        <f t="shared" si="4"/>
        <v>12.171257564053789</v>
      </c>
      <c r="U9" s="93">
        <f t="shared" ref="U9:U10" si="7">ROUND(T9,1)</f>
        <v>12.2</v>
      </c>
      <c r="V9" s="154">
        <f t="shared" si="1"/>
        <v>5.1724137931034475E-2</v>
      </c>
      <c r="X9" s="85" t="s">
        <v>312</v>
      </c>
      <c r="Y9" s="87" t="s">
        <v>318</v>
      </c>
      <c r="Z9" s="95" t="s">
        <v>317</v>
      </c>
      <c r="AA9" s="147">
        <f t="shared" si="5"/>
        <v>12.2</v>
      </c>
    </row>
    <row r="10" spans="1:27" x14ac:dyDescent="0.25">
      <c r="B10" s="85" t="s">
        <v>312</v>
      </c>
      <c r="C10" s="87" t="s">
        <v>319</v>
      </c>
      <c r="D10" s="95" t="s">
        <v>317</v>
      </c>
      <c r="E10" s="93">
        <v>20.2</v>
      </c>
      <c r="F10" s="93">
        <f t="shared" si="2"/>
        <v>20.992434278598388</v>
      </c>
      <c r="G10" s="93">
        <f t="shared" si="6"/>
        <v>21</v>
      </c>
      <c r="H10" s="82">
        <f t="shared" si="0"/>
        <v>3.9603960396039639E-2</v>
      </c>
      <c r="J10" s="85" t="s">
        <v>312</v>
      </c>
      <c r="K10" s="87" t="s">
        <v>319</v>
      </c>
      <c r="L10" s="95" t="s">
        <v>317</v>
      </c>
      <c r="M10" s="150">
        <f t="shared" si="3"/>
        <v>21</v>
      </c>
      <c r="P10" s="85" t="s">
        <v>312</v>
      </c>
      <c r="Q10" s="87" t="s">
        <v>319</v>
      </c>
      <c r="R10" s="95" t="s">
        <v>317</v>
      </c>
      <c r="S10" s="93">
        <v>20.2</v>
      </c>
      <c r="T10" s="160">
        <f t="shared" si="4"/>
        <v>21.194776102921253</v>
      </c>
      <c r="U10" s="93">
        <f t="shared" si="7"/>
        <v>21.2</v>
      </c>
      <c r="V10" s="154">
        <f>U10/S10-1</f>
        <v>4.9504950495049549E-2</v>
      </c>
      <c r="X10" s="85" t="s">
        <v>312</v>
      </c>
      <c r="Y10" s="87" t="s">
        <v>319</v>
      </c>
      <c r="Z10" s="95" t="s">
        <v>317</v>
      </c>
      <c r="AA10" s="147">
        <f t="shared" si="5"/>
        <v>21.2</v>
      </c>
    </row>
    <row r="11" spans="1:27" x14ac:dyDescent="0.25">
      <c r="B11" s="85" t="s">
        <v>312</v>
      </c>
      <c r="C11" s="86" t="s">
        <v>320</v>
      </c>
      <c r="D11" s="94" t="s">
        <v>314</v>
      </c>
      <c r="E11" s="93">
        <v>481</v>
      </c>
      <c r="F11" s="93">
        <f t="shared" si="2"/>
        <v>499.86935089137751</v>
      </c>
      <c r="G11" s="93">
        <f>ROUND(F11,0)</f>
        <v>500</v>
      </c>
      <c r="H11" s="82">
        <f t="shared" si="0"/>
        <v>3.9501039501039559E-2</v>
      </c>
      <c r="J11" s="85" t="s">
        <v>312</v>
      </c>
      <c r="K11" s="86" t="s">
        <v>320</v>
      </c>
      <c r="L11" s="94" t="s">
        <v>314</v>
      </c>
      <c r="M11" s="150">
        <f t="shared" si="3"/>
        <v>500</v>
      </c>
      <c r="P11" s="85" t="s">
        <v>312</v>
      </c>
      <c r="Q11" s="86" t="s">
        <v>320</v>
      </c>
      <c r="R11" s="94" t="s">
        <v>314</v>
      </c>
      <c r="S11" s="93">
        <v>481</v>
      </c>
      <c r="T11" s="160">
        <f t="shared" si="4"/>
        <v>504.68749037154078</v>
      </c>
      <c r="U11" s="93">
        <f>ROUND(T11,0)</f>
        <v>505</v>
      </c>
      <c r="V11" s="154">
        <f t="shared" si="1"/>
        <v>4.9896049896049899E-2</v>
      </c>
      <c r="X11" s="85" t="s">
        <v>312</v>
      </c>
      <c r="Y11" s="86" t="s">
        <v>320</v>
      </c>
      <c r="Z11" s="94" t="s">
        <v>314</v>
      </c>
      <c r="AA11" s="147">
        <f t="shared" si="5"/>
        <v>505</v>
      </c>
    </row>
    <row r="12" spans="1:27" x14ac:dyDescent="0.25">
      <c r="B12" s="85" t="s">
        <v>312</v>
      </c>
      <c r="C12" s="86" t="s">
        <v>321</v>
      </c>
      <c r="D12" s="94" t="s">
        <v>314</v>
      </c>
      <c r="E12" s="93">
        <v>122</v>
      </c>
      <c r="F12" s="93">
        <f t="shared" si="2"/>
        <v>126.78598920737642</v>
      </c>
      <c r="G12" s="93">
        <f>ROUND(F12,0)</f>
        <v>127</v>
      </c>
      <c r="H12" s="82">
        <f t="shared" si="0"/>
        <v>4.0983606557376984E-2</v>
      </c>
      <c r="J12" s="85" t="s">
        <v>312</v>
      </c>
      <c r="K12" s="86" t="s">
        <v>321</v>
      </c>
      <c r="L12" s="94" t="s">
        <v>314</v>
      </c>
      <c r="M12" s="150">
        <f t="shared" si="3"/>
        <v>127</v>
      </c>
      <c r="P12" s="85" t="s">
        <v>312</v>
      </c>
      <c r="Q12" s="86" t="s">
        <v>321</v>
      </c>
      <c r="R12" s="94" t="s">
        <v>314</v>
      </c>
      <c r="S12" s="93">
        <v>122</v>
      </c>
      <c r="T12" s="160">
        <f t="shared" si="4"/>
        <v>128.00805369091054</v>
      </c>
      <c r="U12" s="93">
        <f>ROUND(T12,0)</f>
        <v>128</v>
      </c>
      <c r="V12" s="154">
        <f t="shared" si="1"/>
        <v>4.9180327868852514E-2</v>
      </c>
      <c r="X12" s="85" t="s">
        <v>312</v>
      </c>
      <c r="Y12" s="86" t="s">
        <v>321</v>
      </c>
      <c r="Z12" s="94" t="s">
        <v>314</v>
      </c>
      <c r="AA12" s="147">
        <f t="shared" si="5"/>
        <v>128</v>
      </c>
    </row>
    <row r="13" spans="1:27" x14ac:dyDescent="0.25">
      <c r="B13" s="88" t="s">
        <v>322</v>
      </c>
      <c r="C13" s="89" t="s">
        <v>323</v>
      </c>
      <c r="D13" s="94" t="s">
        <v>314</v>
      </c>
      <c r="E13" s="93">
        <v>21</v>
      </c>
      <c r="F13" s="93">
        <f t="shared" si="2"/>
        <v>21.823817814384466</v>
      </c>
      <c r="G13" s="93">
        <f>ROUND(F13,0)</f>
        <v>22</v>
      </c>
      <c r="H13" s="82">
        <f t="shared" si="0"/>
        <v>4.7619047619047672E-2</v>
      </c>
      <c r="J13" s="88" t="s">
        <v>322</v>
      </c>
      <c r="K13" s="89" t="s">
        <v>323</v>
      </c>
      <c r="L13" s="94" t="s">
        <v>314</v>
      </c>
      <c r="M13" s="150">
        <f t="shared" si="3"/>
        <v>22</v>
      </c>
      <c r="P13" s="88" t="s">
        <v>322</v>
      </c>
      <c r="Q13" s="89" t="s">
        <v>323</v>
      </c>
      <c r="R13" s="94" t="s">
        <v>314</v>
      </c>
      <c r="S13" s="93">
        <v>21</v>
      </c>
      <c r="T13" s="160">
        <f t="shared" si="4"/>
        <v>22.034173176304275</v>
      </c>
      <c r="U13" s="93">
        <f>ROUND(T13,0)</f>
        <v>22</v>
      </c>
      <c r="V13" s="154">
        <f t="shared" si="1"/>
        <v>4.7619047619047672E-2</v>
      </c>
      <c r="X13" s="88" t="s">
        <v>322</v>
      </c>
      <c r="Y13" s="89" t="s">
        <v>323</v>
      </c>
      <c r="Z13" s="94" t="s">
        <v>314</v>
      </c>
      <c r="AA13" s="147">
        <f t="shared" si="5"/>
        <v>22</v>
      </c>
    </row>
    <row r="14" spans="1:27" x14ac:dyDescent="0.25">
      <c r="B14" s="88" t="s">
        <v>324</v>
      </c>
      <c r="C14" s="89" t="s">
        <v>325</v>
      </c>
      <c r="D14" s="94" t="s">
        <v>314</v>
      </c>
      <c r="E14" s="93">
        <v>59</v>
      </c>
      <c r="F14" s="93">
        <f t="shared" si="2"/>
        <v>61.314535764223017</v>
      </c>
      <c r="G14" s="93">
        <f>ROUND(F14,0)</f>
        <v>61</v>
      </c>
      <c r="H14" s="82">
        <f t="shared" si="0"/>
        <v>3.3898305084745672E-2</v>
      </c>
      <c r="J14" s="88" t="s">
        <v>324</v>
      </c>
      <c r="K14" s="89" t="s">
        <v>325</v>
      </c>
      <c r="L14" s="94" t="s">
        <v>314</v>
      </c>
      <c r="M14" s="150">
        <f t="shared" si="3"/>
        <v>61</v>
      </c>
      <c r="P14" s="88" t="s">
        <v>324</v>
      </c>
      <c r="Q14" s="89" t="s">
        <v>325</v>
      </c>
      <c r="R14" s="94" t="s">
        <v>314</v>
      </c>
      <c r="S14" s="93">
        <v>60</v>
      </c>
      <c r="T14" s="160">
        <f t="shared" si="4"/>
        <v>62.954780503726496</v>
      </c>
      <c r="U14" s="93">
        <f>ROUND(T14,0)</f>
        <v>63</v>
      </c>
      <c r="V14" s="154">
        <f t="shared" si="1"/>
        <v>5.0000000000000044E-2</v>
      </c>
      <c r="X14" s="88" t="s">
        <v>324</v>
      </c>
      <c r="Y14" s="89" t="s">
        <v>325</v>
      </c>
      <c r="Z14" s="94" t="s">
        <v>314</v>
      </c>
      <c r="AA14" s="147">
        <f t="shared" si="5"/>
        <v>63</v>
      </c>
    </row>
    <row r="15" spans="1:27" x14ac:dyDescent="0.25">
      <c r="B15" s="90" t="s">
        <v>326</v>
      </c>
      <c r="C15" s="91" t="s">
        <v>327</v>
      </c>
      <c r="D15" s="97" t="s">
        <v>314</v>
      </c>
      <c r="E15" s="98">
        <v>148</v>
      </c>
      <c r="F15" s="98">
        <f t="shared" si="2"/>
        <v>153.80595412042385</v>
      </c>
      <c r="G15" s="98">
        <f>ROUND(F15,0)</f>
        <v>154</v>
      </c>
      <c r="H15" s="99">
        <f t="shared" si="0"/>
        <v>4.0540540540540571E-2</v>
      </c>
      <c r="J15" s="90" t="s">
        <v>326</v>
      </c>
      <c r="K15" s="91" t="s">
        <v>327</v>
      </c>
      <c r="L15" s="97" t="s">
        <v>314</v>
      </c>
      <c r="M15" s="151">
        <f t="shared" si="3"/>
        <v>154</v>
      </c>
      <c r="P15" s="90" t="s">
        <v>326</v>
      </c>
      <c r="Q15" s="91" t="s">
        <v>327</v>
      </c>
      <c r="R15" s="97" t="s">
        <v>314</v>
      </c>
      <c r="S15" s="98">
        <v>149</v>
      </c>
      <c r="T15" s="162">
        <f t="shared" si="4"/>
        <v>156.33770491758747</v>
      </c>
      <c r="U15" s="98">
        <f>ROUND(T15,0)</f>
        <v>156</v>
      </c>
      <c r="V15" s="155">
        <f t="shared" si="1"/>
        <v>4.6979865771812124E-2</v>
      </c>
      <c r="X15" s="90" t="s">
        <v>326</v>
      </c>
      <c r="Y15" s="91" t="s">
        <v>327</v>
      </c>
      <c r="Z15" s="97" t="s">
        <v>314</v>
      </c>
      <c r="AA15" s="148">
        <f t="shared" si="5"/>
        <v>156</v>
      </c>
    </row>
    <row r="16" spans="1:27" x14ac:dyDescent="0.25">
      <c r="B16" s="86" t="s">
        <v>328</v>
      </c>
      <c r="D16" s="255" t="s">
        <v>329</v>
      </c>
      <c r="E16" s="255"/>
      <c r="F16" s="255"/>
      <c r="G16" s="255"/>
      <c r="H16" s="96">
        <f>AVERAGE(H6:H12)</f>
        <v>4.0579941855594423E-2</v>
      </c>
      <c r="J16" s="86" t="s">
        <v>328</v>
      </c>
      <c r="P16" s="86" t="s">
        <v>328</v>
      </c>
      <c r="R16" s="108" t="s">
        <v>329</v>
      </c>
      <c r="S16" s="108"/>
      <c r="T16" s="108"/>
      <c r="U16" s="108"/>
      <c r="V16" s="96">
        <f>AVERAGE(V6:V12)</f>
        <v>5.1497256872206965E-2</v>
      </c>
      <c r="X16" s="86" t="s">
        <v>328</v>
      </c>
    </row>
    <row r="17" spans="1:27" x14ac:dyDescent="0.25">
      <c r="B17" s="92" t="s">
        <v>330</v>
      </c>
      <c r="D17" s="255" t="s">
        <v>331</v>
      </c>
      <c r="E17" s="255"/>
      <c r="F17" s="255"/>
      <c r="G17" s="255"/>
      <c r="H17" s="96">
        <f>AVERAGE(H14:H16)</f>
        <v>3.833959582696022E-2</v>
      </c>
      <c r="J17" s="92" t="s">
        <v>330</v>
      </c>
      <c r="P17" s="92" t="s">
        <v>330</v>
      </c>
      <c r="R17" s="108" t="s">
        <v>331</v>
      </c>
      <c r="S17" s="108"/>
      <c r="T17" s="108"/>
      <c r="U17" s="108"/>
      <c r="V17" s="96">
        <f>AVERAGE(V13:V15)</f>
        <v>4.8199637796953278E-2</v>
      </c>
      <c r="X17" s="92" t="s">
        <v>330</v>
      </c>
    </row>
    <row r="18" spans="1:27" x14ac:dyDescent="0.25">
      <c r="D18" s="255" t="s">
        <v>332</v>
      </c>
      <c r="E18" s="255"/>
      <c r="F18" s="255"/>
      <c r="G18" s="255"/>
      <c r="H18" s="96">
        <f>AVERAGE(H6:H15)</f>
        <v>4.0611748623349486E-2</v>
      </c>
      <c r="J18" s="96"/>
      <c r="R18" s="255" t="s">
        <v>332</v>
      </c>
      <c r="S18" s="255"/>
      <c r="T18" s="255"/>
      <c r="U18" s="255"/>
      <c r="V18" s="96">
        <f>AVERAGE(V6:V15)</f>
        <v>5.0507971149630862E-2</v>
      </c>
    </row>
    <row r="19" spans="1:27" x14ac:dyDescent="0.25">
      <c r="A19" s="166"/>
      <c r="B19" s="166"/>
      <c r="C19" s="166"/>
      <c r="D19" s="167"/>
      <c r="E19" s="167"/>
      <c r="F19" s="167"/>
      <c r="G19" s="167"/>
      <c r="H19" s="168"/>
      <c r="I19" s="166"/>
      <c r="J19" s="168"/>
      <c r="K19" s="166"/>
      <c r="L19" s="166"/>
      <c r="M19" s="166"/>
      <c r="N19" s="165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9"/>
    </row>
    <row r="20" spans="1:27" hidden="1" x14ac:dyDescent="0.25">
      <c r="T20" s="82"/>
      <c r="V20" s="1"/>
    </row>
    <row r="21" spans="1:27" hidden="1" x14ac:dyDescent="0.25">
      <c r="A21" s="252" t="s">
        <v>305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252"/>
      <c r="M21" s="252"/>
      <c r="N21" s="165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2"/>
      <c r="Z21" s="252"/>
      <c r="AA21" s="254"/>
    </row>
    <row r="22" spans="1:27" hidden="1" x14ac:dyDescent="0.25">
      <c r="F22" t="s">
        <v>384</v>
      </c>
    </row>
    <row r="23" spans="1:27" ht="45" hidden="1" x14ac:dyDescent="0.25">
      <c r="E23" s="145">
        <v>44986</v>
      </c>
      <c r="F23" s="119">
        <f>'KT Endring'!S5</f>
        <v>4.120529067949108E-2</v>
      </c>
      <c r="G23" t="s">
        <v>309</v>
      </c>
      <c r="H23" s="1" t="s">
        <v>310</v>
      </c>
      <c r="J23" t="s">
        <v>311</v>
      </c>
      <c r="T23" s="190"/>
    </row>
    <row r="24" spans="1:27" hidden="1" x14ac:dyDescent="0.25">
      <c r="B24" s="83" t="s">
        <v>312</v>
      </c>
      <c r="C24" s="84" t="s">
        <v>313</v>
      </c>
      <c r="D24" s="100" t="s">
        <v>314</v>
      </c>
      <c r="E24" s="101">
        <f>E6</f>
        <v>55</v>
      </c>
      <c r="F24" s="101">
        <f>E24*(1+F$23)</f>
        <v>57.26629098737201</v>
      </c>
      <c r="G24" s="101">
        <f>ROUND(F24,0)</f>
        <v>57</v>
      </c>
      <c r="H24" s="102">
        <f t="shared" ref="H24:H33" si="8">G24/E24-1</f>
        <v>3.6363636363636376E-2</v>
      </c>
      <c r="J24" s="83" t="s">
        <v>312</v>
      </c>
      <c r="K24" s="84" t="s">
        <v>313</v>
      </c>
      <c r="L24" s="100" t="s">
        <v>314</v>
      </c>
      <c r="M24" s="149">
        <f>G24</f>
        <v>57</v>
      </c>
    </row>
    <row r="25" spans="1:27" hidden="1" x14ac:dyDescent="0.25">
      <c r="B25" s="85" t="s">
        <v>312</v>
      </c>
      <c r="C25" s="86" t="s">
        <v>315</v>
      </c>
      <c r="D25" s="94" t="s">
        <v>314</v>
      </c>
      <c r="E25" s="93">
        <f>E7</f>
        <v>92</v>
      </c>
      <c r="F25" s="93">
        <f t="shared" ref="F25:F33" si="9">E25*(1+F$23)</f>
        <v>95.79088674251318</v>
      </c>
      <c r="G25" s="93">
        <f>ROUND(F25,0)</f>
        <v>96</v>
      </c>
      <c r="H25" s="82">
        <f t="shared" si="8"/>
        <v>4.3478260869565188E-2</v>
      </c>
      <c r="J25" s="85" t="s">
        <v>312</v>
      </c>
      <c r="K25" s="86" t="s">
        <v>315</v>
      </c>
      <c r="L25" s="94" t="s">
        <v>314</v>
      </c>
      <c r="M25" s="150">
        <f t="shared" ref="M25:M33" si="10">G25</f>
        <v>96</v>
      </c>
    </row>
    <row r="26" spans="1:27" hidden="1" x14ac:dyDescent="0.25">
      <c r="B26" s="85" t="s">
        <v>312</v>
      </c>
      <c r="C26" s="87" t="s">
        <v>316</v>
      </c>
      <c r="D26" s="95" t="s">
        <v>317</v>
      </c>
      <c r="E26" s="93">
        <f t="shared" ref="E26:E32" si="11">E8</f>
        <v>19.5</v>
      </c>
      <c r="F26" s="93">
        <f t="shared" si="9"/>
        <v>20.303503168250074</v>
      </c>
      <c r="G26" s="93">
        <f>ROUND(F26,1)</f>
        <v>20.3</v>
      </c>
      <c r="H26" s="82">
        <f t="shared" si="8"/>
        <v>4.1025641025641102E-2</v>
      </c>
      <c r="J26" s="85" t="s">
        <v>312</v>
      </c>
      <c r="K26" s="87" t="s">
        <v>316</v>
      </c>
      <c r="L26" s="95" t="s">
        <v>317</v>
      </c>
      <c r="M26" s="150">
        <f t="shared" si="10"/>
        <v>20.3</v>
      </c>
    </row>
    <row r="27" spans="1:27" hidden="1" x14ac:dyDescent="0.25">
      <c r="B27" s="85" t="s">
        <v>312</v>
      </c>
      <c r="C27" s="87" t="s">
        <v>318</v>
      </c>
      <c r="D27" s="95" t="s">
        <v>317</v>
      </c>
      <c r="E27" s="93">
        <f t="shared" si="11"/>
        <v>11.6</v>
      </c>
      <c r="F27" s="93">
        <f t="shared" si="9"/>
        <v>12.077981371882096</v>
      </c>
      <c r="G27" s="93">
        <f t="shared" ref="G27:G28" si="12">ROUND(F27,1)</f>
        <v>12.1</v>
      </c>
      <c r="H27" s="82">
        <f t="shared" si="8"/>
        <v>4.31034482758621E-2</v>
      </c>
      <c r="J27" s="85" t="s">
        <v>312</v>
      </c>
      <c r="K27" s="87" t="s">
        <v>318</v>
      </c>
      <c r="L27" s="95" t="s">
        <v>317</v>
      </c>
      <c r="M27" s="150">
        <f t="shared" si="10"/>
        <v>12.1</v>
      </c>
    </row>
    <row r="28" spans="1:27" hidden="1" x14ac:dyDescent="0.25">
      <c r="B28" s="85" t="s">
        <v>312</v>
      </c>
      <c r="C28" s="87" t="s">
        <v>319</v>
      </c>
      <c r="D28" s="95" t="s">
        <v>317</v>
      </c>
      <c r="E28" s="93">
        <f t="shared" si="11"/>
        <v>20.2</v>
      </c>
      <c r="F28" s="93">
        <f t="shared" si="9"/>
        <v>21.032346871725718</v>
      </c>
      <c r="G28" s="93">
        <f t="shared" si="12"/>
        <v>21</v>
      </c>
      <c r="H28" s="82">
        <f t="shared" si="8"/>
        <v>3.9603960396039639E-2</v>
      </c>
      <c r="J28" s="85" t="s">
        <v>312</v>
      </c>
      <c r="K28" s="87" t="s">
        <v>319</v>
      </c>
      <c r="L28" s="95" t="s">
        <v>317</v>
      </c>
      <c r="M28" s="150">
        <f t="shared" si="10"/>
        <v>21</v>
      </c>
    </row>
    <row r="29" spans="1:27" hidden="1" x14ac:dyDescent="0.25">
      <c r="B29" s="85" t="s">
        <v>312</v>
      </c>
      <c r="C29" s="86" t="s">
        <v>320</v>
      </c>
      <c r="D29" s="94" t="s">
        <v>314</v>
      </c>
      <c r="E29" s="93">
        <f t="shared" si="11"/>
        <v>481</v>
      </c>
      <c r="F29" s="93">
        <f t="shared" si="9"/>
        <v>500.81974481683523</v>
      </c>
      <c r="G29" s="93">
        <f>ROUND(F29,0)</f>
        <v>501</v>
      </c>
      <c r="H29" s="82">
        <f t="shared" si="8"/>
        <v>4.1580041580041582E-2</v>
      </c>
      <c r="J29" s="85" t="s">
        <v>312</v>
      </c>
      <c r="K29" s="86" t="s">
        <v>320</v>
      </c>
      <c r="L29" s="94" t="s">
        <v>314</v>
      </c>
      <c r="M29" s="150">
        <f t="shared" si="10"/>
        <v>501</v>
      </c>
    </row>
    <row r="30" spans="1:27" hidden="1" x14ac:dyDescent="0.25">
      <c r="B30" s="85" t="s">
        <v>312</v>
      </c>
      <c r="C30" s="86" t="s">
        <v>321</v>
      </c>
      <c r="D30" s="94" t="s">
        <v>314</v>
      </c>
      <c r="E30" s="93">
        <f t="shared" si="11"/>
        <v>122</v>
      </c>
      <c r="F30" s="93">
        <f t="shared" si="9"/>
        <v>127.02704546289792</v>
      </c>
      <c r="G30" s="93">
        <f>ROUND(F30,0)</f>
        <v>127</v>
      </c>
      <c r="H30" s="82">
        <f t="shared" si="8"/>
        <v>4.0983606557376984E-2</v>
      </c>
      <c r="J30" s="85" t="s">
        <v>312</v>
      </c>
      <c r="K30" s="86" t="s">
        <v>321</v>
      </c>
      <c r="L30" s="94" t="s">
        <v>314</v>
      </c>
      <c r="M30" s="150">
        <f t="shared" si="10"/>
        <v>127</v>
      </c>
    </row>
    <row r="31" spans="1:27" hidden="1" x14ac:dyDescent="0.25">
      <c r="B31" s="88" t="s">
        <v>322</v>
      </c>
      <c r="C31" s="89" t="s">
        <v>323</v>
      </c>
      <c r="D31" s="94" t="s">
        <v>314</v>
      </c>
      <c r="E31" s="93">
        <f t="shared" si="11"/>
        <v>21</v>
      </c>
      <c r="F31" s="93">
        <f t="shared" si="9"/>
        <v>21.865311104269313</v>
      </c>
      <c r="G31" s="93">
        <f>ROUND(F31,0)</f>
        <v>22</v>
      </c>
      <c r="H31" s="82">
        <f t="shared" si="8"/>
        <v>4.7619047619047672E-2</v>
      </c>
      <c r="J31" s="88" t="s">
        <v>322</v>
      </c>
      <c r="K31" s="89" t="s">
        <v>323</v>
      </c>
      <c r="L31" s="94" t="s">
        <v>314</v>
      </c>
      <c r="M31" s="150">
        <f t="shared" si="10"/>
        <v>22</v>
      </c>
    </row>
    <row r="32" spans="1:27" hidden="1" x14ac:dyDescent="0.25">
      <c r="B32" s="88" t="s">
        <v>324</v>
      </c>
      <c r="C32" s="89" t="s">
        <v>325</v>
      </c>
      <c r="D32" s="94" t="s">
        <v>314</v>
      </c>
      <c r="E32" s="93">
        <f t="shared" si="11"/>
        <v>59</v>
      </c>
      <c r="F32" s="93">
        <f t="shared" si="9"/>
        <v>61.431112150089973</v>
      </c>
      <c r="G32" s="93">
        <f>ROUND(F32,0)</f>
        <v>61</v>
      </c>
      <c r="H32" s="82">
        <f t="shared" si="8"/>
        <v>3.3898305084745672E-2</v>
      </c>
      <c r="J32" s="88" t="s">
        <v>324</v>
      </c>
      <c r="K32" s="89" t="s">
        <v>325</v>
      </c>
      <c r="L32" s="94" t="s">
        <v>314</v>
      </c>
      <c r="M32" s="150">
        <f t="shared" si="10"/>
        <v>61</v>
      </c>
    </row>
    <row r="33" spans="1:27" hidden="1" x14ac:dyDescent="0.25">
      <c r="B33" s="90" t="s">
        <v>326</v>
      </c>
      <c r="C33" s="91" t="s">
        <v>327</v>
      </c>
      <c r="D33" s="97" t="s">
        <v>314</v>
      </c>
      <c r="E33" s="98">
        <f>E15</f>
        <v>148</v>
      </c>
      <c r="F33" s="98">
        <f t="shared" si="9"/>
        <v>154.09838302056468</v>
      </c>
      <c r="G33" s="98">
        <f>ROUND(F33,0)</f>
        <v>154</v>
      </c>
      <c r="H33" s="99">
        <f t="shared" si="8"/>
        <v>4.0540540540540571E-2</v>
      </c>
      <c r="J33" s="90" t="s">
        <v>326</v>
      </c>
      <c r="K33" s="91" t="s">
        <v>327</v>
      </c>
      <c r="L33" s="97" t="s">
        <v>314</v>
      </c>
      <c r="M33" s="151">
        <f t="shared" si="10"/>
        <v>154</v>
      </c>
    </row>
    <row r="34" spans="1:27" hidden="1" x14ac:dyDescent="0.25">
      <c r="B34" s="86" t="s">
        <v>328</v>
      </c>
      <c r="D34" s="255" t="s">
        <v>329</v>
      </c>
      <c r="E34" s="255"/>
      <c r="F34" s="255"/>
      <c r="G34" s="255"/>
      <c r="H34" s="96">
        <f>AVERAGE(H24:H30)</f>
        <v>4.0876942152594707E-2</v>
      </c>
      <c r="J34" s="86" t="s">
        <v>328</v>
      </c>
      <c r="R34" s="256"/>
      <c r="S34" s="256"/>
      <c r="T34" s="256"/>
      <c r="U34" s="256"/>
    </row>
    <row r="35" spans="1:27" hidden="1" x14ac:dyDescent="0.25">
      <c r="B35" s="92" t="s">
        <v>330</v>
      </c>
      <c r="D35" s="255" t="s">
        <v>331</v>
      </c>
      <c r="E35" s="255"/>
      <c r="F35" s="255"/>
      <c r="G35" s="255"/>
      <c r="H35" s="96">
        <f>AVERAGE(H32:H34)</f>
        <v>3.8438595925960321E-2</v>
      </c>
      <c r="J35" s="92" t="s">
        <v>330</v>
      </c>
      <c r="R35" s="256"/>
      <c r="S35" s="256"/>
      <c r="T35" s="256"/>
      <c r="U35" s="256"/>
    </row>
    <row r="36" spans="1:27" hidden="1" x14ac:dyDescent="0.25">
      <c r="D36" s="255" t="s">
        <v>332</v>
      </c>
      <c r="E36" s="255"/>
      <c r="F36" s="255"/>
      <c r="G36" s="255"/>
      <c r="H36" s="96">
        <f>AVERAGE(H24:H33)</f>
        <v>4.0819648831249687E-2</v>
      </c>
      <c r="J36" s="96"/>
      <c r="R36" s="255"/>
      <c r="S36" s="255"/>
      <c r="T36" s="255"/>
      <c r="U36" s="255"/>
      <c r="V36" s="96"/>
      <c r="X36" s="96"/>
    </row>
    <row r="37" spans="1:27" hidden="1" x14ac:dyDescent="0.25">
      <c r="A37" s="166"/>
      <c r="B37" s="166"/>
      <c r="C37" s="166"/>
      <c r="D37" s="167"/>
      <c r="E37" s="167"/>
      <c r="F37" s="167"/>
      <c r="G37" s="167"/>
      <c r="H37" s="168"/>
      <c r="I37" s="166"/>
      <c r="J37" s="168"/>
      <c r="K37" s="166"/>
      <c r="L37" s="166"/>
      <c r="M37" s="166"/>
      <c r="N37" s="165"/>
      <c r="O37" s="166"/>
      <c r="P37" s="166"/>
      <c r="Q37" s="166"/>
      <c r="R37" s="166"/>
      <c r="S37" s="167"/>
      <c r="T37" s="167"/>
      <c r="U37" s="167"/>
      <c r="V37" s="167"/>
      <c r="W37" s="168"/>
      <c r="X37" s="166"/>
      <c r="Y37" s="168"/>
      <c r="Z37" s="166"/>
      <c r="AA37" s="169"/>
    </row>
    <row r="38" spans="1:27" hidden="1" x14ac:dyDescent="0.25"/>
    <row r="40" spans="1:27" x14ac:dyDescent="0.25">
      <c r="A40" s="252" t="s">
        <v>305</v>
      </c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165"/>
      <c r="O40" s="252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4"/>
    </row>
    <row r="41" spans="1:27" x14ac:dyDescent="0.25">
      <c r="F41" t="s">
        <v>385</v>
      </c>
    </row>
    <row r="42" spans="1:27" ht="45" x14ac:dyDescent="0.25">
      <c r="E42" t="s">
        <v>367</v>
      </c>
      <c r="F42" s="119">
        <f>'KT Endring'!S6</f>
        <v>3.3573355950774486E-2</v>
      </c>
      <c r="G42" t="s">
        <v>309</v>
      </c>
      <c r="H42" s="1" t="s">
        <v>310</v>
      </c>
      <c r="J42" t="s">
        <v>311</v>
      </c>
      <c r="T42" s="190"/>
    </row>
    <row r="43" spans="1:27" x14ac:dyDescent="0.25">
      <c r="B43" s="83" t="s">
        <v>312</v>
      </c>
      <c r="C43" s="84" t="s">
        <v>313</v>
      </c>
      <c r="D43" s="100" t="s">
        <v>314</v>
      </c>
      <c r="E43" s="101">
        <v>58</v>
      </c>
      <c r="F43" s="101">
        <f>E43*(1+F$42)</f>
        <v>59.947254645144923</v>
      </c>
      <c r="G43" s="101">
        <f>ROUND(F43,0)</f>
        <v>60</v>
      </c>
      <c r="H43" s="102">
        <f t="shared" ref="H43:H52" si="13">G43/E43-1</f>
        <v>3.4482758620689724E-2</v>
      </c>
      <c r="J43" s="83" t="s">
        <v>312</v>
      </c>
      <c r="K43" s="84" t="s">
        <v>313</v>
      </c>
      <c r="L43" s="100" t="s">
        <v>314</v>
      </c>
      <c r="M43" s="149">
        <f>G43</f>
        <v>60</v>
      </c>
    </row>
    <row r="44" spans="1:27" x14ac:dyDescent="0.25">
      <c r="B44" s="85" t="s">
        <v>312</v>
      </c>
      <c r="C44" s="86" t="s">
        <v>315</v>
      </c>
      <c r="D44" s="94" t="s">
        <v>314</v>
      </c>
      <c r="E44" s="93">
        <v>97</v>
      </c>
      <c r="F44" s="93">
        <f>E44*(1+F$42)</f>
        <v>100.25661552722512</v>
      </c>
      <c r="G44" s="93">
        <f>ROUND(F44,0)</f>
        <v>100</v>
      </c>
      <c r="H44" s="82">
        <f t="shared" si="13"/>
        <v>3.0927835051546282E-2</v>
      </c>
      <c r="J44" s="85" t="s">
        <v>312</v>
      </c>
      <c r="K44" s="86" t="s">
        <v>315</v>
      </c>
      <c r="L44" s="94" t="s">
        <v>314</v>
      </c>
      <c r="M44" s="150">
        <f t="shared" ref="M44:M52" si="14">G44</f>
        <v>100</v>
      </c>
    </row>
    <row r="45" spans="1:27" x14ac:dyDescent="0.25">
      <c r="B45" s="85" t="s">
        <v>312</v>
      </c>
      <c r="C45" s="87" t="s">
        <v>316</v>
      </c>
      <c r="D45" s="95" t="s">
        <v>317</v>
      </c>
      <c r="E45" s="93">
        <v>20.5</v>
      </c>
      <c r="F45" s="93">
        <f t="shared" ref="F45:F51" si="15">E45*(1+F$42)</f>
        <v>21.188253796990878</v>
      </c>
      <c r="G45" s="93">
        <f>ROUND(F45,1)</f>
        <v>21.2</v>
      </c>
      <c r="H45" s="82">
        <f t="shared" si="13"/>
        <v>3.4146341463414664E-2</v>
      </c>
      <c r="J45" s="85" t="s">
        <v>312</v>
      </c>
      <c r="K45" s="87" t="s">
        <v>316</v>
      </c>
      <c r="L45" s="95" t="s">
        <v>317</v>
      </c>
      <c r="M45" s="150">
        <f t="shared" si="14"/>
        <v>21.2</v>
      </c>
    </row>
    <row r="46" spans="1:27" x14ac:dyDescent="0.25">
      <c r="B46" s="85" t="s">
        <v>312</v>
      </c>
      <c r="C46" s="87" t="s">
        <v>318</v>
      </c>
      <c r="D46" s="95" t="s">
        <v>317</v>
      </c>
      <c r="E46" s="93">
        <v>12.2</v>
      </c>
      <c r="F46" s="93">
        <f t="shared" si="15"/>
        <v>12.609594942599449</v>
      </c>
      <c r="G46" s="93">
        <f t="shared" ref="G46:G47" si="16">ROUND(F46,1)</f>
        <v>12.6</v>
      </c>
      <c r="H46" s="82">
        <f t="shared" si="13"/>
        <v>3.2786885245901676E-2</v>
      </c>
      <c r="J46" s="85" t="s">
        <v>312</v>
      </c>
      <c r="K46" s="87" t="s">
        <v>318</v>
      </c>
      <c r="L46" s="95" t="s">
        <v>317</v>
      </c>
      <c r="M46" s="150">
        <f t="shared" si="14"/>
        <v>12.6</v>
      </c>
    </row>
    <row r="47" spans="1:27" x14ac:dyDescent="0.25">
      <c r="B47" s="85" t="s">
        <v>312</v>
      </c>
      <c r="C47" s="87" t="s">
        <v>319</v>
      </c>
      <c r="D47" s="95" t="s">
        <v>317</v>
      </c>
      <c r="E47" s="93">
        <v>21.2</v>
      </c>
      <c r="F47" s="93">
        <f t="shared" si="15"/>
        <v>21.91175514615642</v>
      </c>
      <c r="G47" s="93">
        <f t="shared" si="16"/>
        <v>21.9</v>
      </c>
      <c r="H47" s="82">
        <f t="shared" si="13"/>
        <v>3.3018867924528239E-2</v>
      </c>
      <c r="J47" s="85" t="s">
        <v>312</v>
      </c>
      <c r="K47" s="87" t="s">
        <v>319</v>
      </c>
      <c r="L47" s="95" t="s">
        <v>317</v>
      </c>
      <c r="M47" s="150">
        <f t="shared" si="14"/>
        <v>21.9</v>
      </c>
    </row>
    <row r="48" spans="1:27" x14ac:dyDescent="0.25">
      <c r="B48" s="85" t="s">
        <v>312</v>
      </c>
      <c r="C48" s="86" t="s">
        <v>320</v>
      </c>
      <c r="D48" s="94" t="s">
        <v>314</v>
      </c>
      <c r="E48" s="93">
        <v>505</v>
      </c>
      <c r="F48" s="93">
        <f t="shared" si="15"/>
        <v>521.95454475514111</v>
      </c>
      <c r="G48" s="93">
        <f>ROUND(F48,0)</f>
        <v>522</v>
      </c>
      <c r="H48" s="82">
        <f t="shared" si="13"/>
        <v>3.3663366336633693E-2</v>
      </c>
      <c r="J48" s="85" t="s">
        <v>312</v>
      </c>
      <c r="K48" s="86" t="s">
        <v>320</v>
      </c>
      <c r="L48" s="94" t="s">
        <v>314</v>
      </c>
      <c r="M48" s="150">
        <f t="shared" si="14"/>
        <v>522</v>
      </c>
    </row>
    <row r="49" spans="1:27" x14ac:dyDescent="0.25">
      <c r="B49" s="85" t="s">
        <v>312</v>
      </c>
      <c r="C49" s="86" t="s">
        <v>321</v>
      </c>
      <c r="D49" s="94" t="s">
        <v>314</v>
      </c>
      <c r="E49" s="93">
        <v>128</v>
      </c>
      <c r="F49" s="93">
        <f t="shared" si="15"/>
        <v>132.29738956169913</v>
      </c>
      <c r="G49" s="93">
        <f>ROUND(F49,0)</f>
        <v>132</v>
      </c>
      <c r="H49" s="82">
        <f t="shared" si="13"/>
        <v>3.125E-2</v>
      </c>
      <c r="J49" s="85" t="s">
        <v>312</v>
      </c>
      <c r="K49" s="86" t="s">
        <v>321</v>
      </c>
      <c r="L49" s="94" t="s">
        <v>314</v>
      </c>
      <c r="M49" s="150">
        <f t="shared" si="14"/>
        <v>132</v>
      </c>
    </row>
    <row r="50" spans="1:27" x14ac:dyDescent="0.25">
      <c r="B50" s="88" t="s">
        <v>322</v>
      </c>
      <c r="C50" s="89" t="s">
        <v>323</v>
      </c>
      <c r="D50" s="94" t="s">
        <v>314</v>
      </c>
      <c r="E50" s="93">
        <v>22</v>
      </c>
      <c r="F50" s="93">
        <f t="shared" si="15"/>
        <v>22.738613830917039</v>
      </c>
      <c r="G50" s="93">
        <f>ROUND(F50,0)</f>
        <v>23</v>
      </c>
      <c r="H50" s="82">
        <f t="shared" si="13"/>
        <v>4.5454545454545414E-2</v>
      </c>
      <c r="J50" s="88" t="s">
        <v>322</v>
      </c>
      <c r="K50" s="89" t="s">
        <v>323</v>
      </c>
      <c r="L50" s="94" t="s">
        <v>314</v>
      </c>
      <c r="M50" s="150">
        <f t="shared" si="14"/>
        <v>23</v>
      </c>
    </row>
    <row r="51" spans="1:27" x14ac:dyDescent="0.25">
      <c r="B51" s="88" t="s">
        <v>324</v>
      </c>
      <c r="C51" s="89" t="s">
        <v>325</v>
      </c>
      <c r="D51" s="94" t="s">
        <v>314</v>
      </c>
      <c r="E51" s="93">
        <v>63</v>
      </c>
      <c r="F51" s="93">
        <f t="shared" si="15"/>
        <v>65.115121424898788</v>
      </c>
      <c r="G51" s="93">
        <f>ROUND(F51,0)</f>
        <v>65</v>
      </c>
      <c r="H51" s="82">
        <f t="shared" si="13"/>
        <v>3.1746031746031855E-2</v>
      </c>
      <c r="J51" s="88" t="s">
        <v>324</v>
      </c>
      <c r="K51" s="89" t="s">
        <v>325</v>
      </c>
      <c r="L51" s="94" t="s">
        <v>314</v>
      </c>
      <c r="M51" s="150">
        <f t="shared" si="14"/>
        <v>65</v>
      </c>
    </row>
    <row r="52" spans="1:27" x14ac:dyDescent="0.25">
      <c r="B52" s="90" t="s">
        <v>326</v>
      </c>
      <c r="C52" s="91" t="s">
        <v>327</v>
      </c>
      <c r="D52" s="97" t="s">
        <v>314</v>
      </c>
      <c r="E52" s="98">
        <v>156</v>
      </c>
      <c r="F52" s="98">
        <f>E52*(1+F$42)</f>
        <v>161.23744352832082</v>
      </c>
      <c r="G52" s="98">
        <f>ROUND(F52,0)</f>
        <v>161</v>
      </c>
      <c r="H52" s="99">
        <f t="shared" si="13"/>
        <v>3.2051282051282159E-2</v>
      </c>
      <c r="J52" s="90" t="s">
        <v>326</v>
      </c>
      <c r="K52" s="91" t="s">
        <v>327</v>
      </c>
      <c r="L52" s="97" t="s">
        <v>314</v>
      </c>
      <c r="M52" s="151">
        <f t="shared" si="14"/>
        <v>161</v>
      </c>
    </row>
    <row r="53" spans="1:27" x14ac:dyDescent="0.25">
      <c r="B53" s="86" t="s">
        <v>328</v>
      </c>
      <c r="D53" s="255" t="s">
        <v>329</v>
      </c>
      <c r="E53" s="255"/>
      <c r="F53" s="255"/>
      <c r="G53" s="255"/>
      <c r="H53" s="96">
        <f>AVERAGE(H43:H49)</f>
        <v>3.289657923467347E-2</v>
      </c>
      <c r="J53" s="86" t="s">
        <v>328</v>
      </c>
      <c r="R53" s="256"/>
      <c r="S53" s="256"/>
      <c r="T53" s="256"/>
      <c r="U53" s="256"/>
    </row>
    <row r="54" spans="1:27" x14ac:dyDescent="0.25">
      <c r="B54" s="92" t="s">
        <v>330</v>
      </c>
      <c r="D54" s="255" t="s">
        <v>331</v>
      </c>
      <c r="E54" s="255"/>
      <c r="F54" s="255"/>
      <c r="G54" s="255"/>
      <c r="H54" s="96">
        <f>AVERAGE(H51:H53)</f>
        <v>3.2231297677329164E-2</v>
      </c>
      <c r="J54" s="92" t="s">
        <v>330</v>
      </c>
      <c r="R54" s="256"/>
      <c r="S54" s="256"/>
      <c r="T54" s="256"/>
      <c r="U54" s="256"/>
    </row>
    <row r="55" spans="1:27" x14ac:dyDescent="0.25">
      <c r="D55" s="255" t="s">
        <v>332</v>
      </c>
      <c r="E55" s="255"/>
      <c r="F55" s="255"/>
      <c r="G55" s="255"/>
      <c r="H55" s="96">
        <f>AVERAGE(H43:H52)</f>
        <v>3.3952791389457372E-2</v>
      </c>
      <c r="J55" s="96"/>
      <c r="R55" s="255"/>
      <c r="S55" s="255"/>
      <c r="T55" s="255"/>
      <c r="U55" s="255"/>
      <c r="V55" s="96"/>
      <c r="X55" s="96"/>
    </row>
    <row r="56" spans="1:27" x14ac:dyDescent="0.25">
      <c r="A56" s="166"/>
      <c r="B56" s="166"/>
      <c r="C56" s="166"/>
      <c r="D56" s="167"/>
      <c r="E56" s="167"/>
      <c r="F56" s="167"/>
      <c r="G56" s="167"/>
      <c r="H56" s="168"/>
      <c r="I56" s="166"/>
      <c r="J56" s="168"/>
      <c r="K56" s="166"/>
      <c r="L56" s="166"/>
      <c r="M56" s="166"/>
      <c r="N56" s="165"/>
      <c r="O56" s="166"/>
      <c r="P56" s="166"/>
      <c r="Q56" s="166"/>
      <c r="R56" s="166"/>
      <c r="S56" s="167"/>
      <c r="T56" s="167"/>
      <c r="U56" s="167"/>
      <c r="V56" s="167"/>
      <c r="W56" s="168"/>
      <c r="X56" s="166"/>
      <c r="Y56" s="168"/>
      <c r="Z56" s="166"/>
      <c r="AA56" s="169"/>
    </row>
    <row r="58" spans="1:27" x14ac:dyDescent="0.25">
      <c r="A58" s="252" t="s">
        <v>479</v>
      </c>
      <c r="B58" s="252"/>
      <c r="C58" s="252"/>
      <c r="D58" s="252"/>
      <c r="E58" s="252"/>
      <c r="F58" s="252"/>
      <c r="G58" s="252"/>
      <c r="H58" s="252"/>
      <c r="I58" s="252"/>
      <c r="J58" s="252"/>
      <c r="K58" s="252"/>
      <c r="L58" s="252"/>
      <c r="M58" s="252"/>
    </row>
    <row r="59" spans="1:27" x14ac:dyDescent="0.25">
      <c r="F59" t="s">
        <v>480</v>
      </c>
    </row>
    <row r="60" spans="1:27" ht="45" x14ac:dyDescent="0.25">
      <c r="C60" t="s">
        <v>481</v>
      </c>
      <c r="E60" t="s">
        <v>482</v>
      </c>
      <c r="F60" s="119">
        <f>'KT Endring'!S7</f>
        <v>4.1446221507823289E-2</v>
      </c>
      <c r="G60" t="s">
        <v>309</v>
      </c>
      <c r="H60" s="1" t="s">
        <v>310</v>
      </c>
      <c r="J60" t="s">
        <v>311</v>
      </c>
    </row>
    <row r="61" spans="1:27" x14ac:dyDescent="0.25">
      <c r="B61" s="83" t="s">
        <v>312</v>
      </c>
      <c r="C61" s="84" t="s">
        <v>313</v>
      </c>
      <c r="D61" s="100" t="s">
        <v>314</v>
      </c>
      <c r="E61" s="101">
        <v>60</v>
      </c>
      <c r="F61" s="101">
        <f>E61*(1+F$60)</f>
        <v>62.486773290469401</v>
      </c>
      <c r="G61" s="101">
        <f>ROUND(F61,0)</f>
        <v>62</v>
      </c>
      <c r="H61" s="102">
        <f t="shared" ref="H61:H70" si="17">G61/E61-1</f>
        <v>3.3333333333333437E-2</v>
      </c>
      <c r="J61" s="83" t="s">
        <v>312</v>
      </c>
      <c r="K61" s="84" t="s">
        <v>313</v>
      </c>
      <c r="L61" s="100" t="s">
        <v>314</v>
      </c>
      <c r="M61" s="149">
        <f>G61</f>
        <v>62</v>
      </c>
    </row>
    <row r="62" spans="1:27" x14ac:dyDescent="0.25">
      <c r="B62" s="85" t="s">
        <v>312</v>
      </c>
      <c r="C62" s="86" t="s">
        <v>315</v>
      </c>
      <c r="D62" s="94" t="s">
        <v>314</v>
      </c>
      <c r="E62" s="93">
        <v>100</v>
      </c>
      <c r="F62" s="93">
        <f>E62*(1+F$60)</f>
        <v>104.14462215078233</v>
      </c>
      <c r="G62" s="93">
        <f>ROUND(F62,0)</f>
        <v>104</v>
      </c>
      <c r="H62" s="82">
        <f t="shared" si="17"/>
        <v>4.0000000000000036E-2</v>
      </c>
      <c r="J62" s="85" t="s">
        <v>312</v>
      </c>
      <c r="K62" s="86" t="s">
        <v>315</v>
      </c>
      <c r="L62" s="94" t="s">
        <v>314</v>
      </c>
      <c r="M62" s="150">
        <f t="shared" ref="M62:M70" si="18">G62</f>
        <v>104</v>
      </c>
    </row>
    <row r="63" spans="1:27" x14ac:dyDescent="0.25">
      <c r="B63" s="85" t="s">
        <v>312</v>
      </c>
      <c r="C63" s="87" t="s">
        <v>316</v>
      </c>
      <c r="D63" s="95" t="s">
        <v>317</v>
      </c>
      <c r="E63" s="93">
        <v>21.2</v>
      </c>
      <c r="F63" s="93">
        <f t="shared" ref="F63:F69" si="19">E63*(1+F$60)</f>
        <v>22.078659895965853</v>
      </c>
      <c r="G63" s="93">
        <f>ROUND(F63,1)</f>
        <v>22.1</v>
      </c>
      <c r="H63" s="82">
        <f t="shared" si="17"/>
        <v>4.2452830188679291E-2</v>
      </c>
      <c r="J63" s="85" t="s">
        <v>312</v>
      </c>
      <c r="K63" s="87" t="s">
        <v>316</v>
      </c>
      <c r="L63" s="95" t="s">
        <v>317</v>
      </c>
      <c r="M63" s="150">
        <f t="shared" si="18"/>
        <v>22.1</v>
      </c>
    </row>
    <row r="64" spans="1:27" x14ac:dyDescent="0.25">
      <c r="B64" s="85" t="s">
        <v>312</v>
      </c>
      <c r="C64" s="87" t="s">
        <v>318</v>
      </c>
      <c r="D64" s="95" t="s">
        <v>317</v>
      </c>
      <c r="E64" s="93">
        <v>12.6</v>
      </c>
      <c r="F64" s="93">
        <f t="shared" si="19"/>
        <v>13.122222390998573</v>
      </c>
      <c r="G64" s="93">
        <f t="shared" ref="G64:G65" si="20">ROUND(F64,1)</f>
        <v>13.1</v>
      </c>
      <c r="H64" s="82">
        <f t="shared" si="17"/>
        <v>3.9682539682539764E-2</v>
      </c>
      <c r="J64" s="85" t="s">
        <v>312</v>
      </c>
      <c r="K64" s="87" t="s">
        <v>318</v>
      </c>
      <c r="L64" s="95" t="s">
        <v>317</v>
      </c>
      <c r="M64" s="150">
        <f t="shared" si="18"/>
        <v>13.1</v>
      </c>
    </row>
    <row r="65" spans="1:13" x14ac:dyDescent="0.25">
      <c r="B65" s="85" t="s">
        <v>312</v>
      </c>
      <c r="C65" s="87" t="s">
        <v>319</v>
      </c>
      <c r="D65" s="95" t="s">
        <v>317</v>
      </c>
      <c r="E65" s="93">
        <v>21.9</v>
      </c>
      <c r="F65" s="93">
        <f t="shared" si="19"/>
        <v>22.80767225102133</v>
      </c>
      <c r="G65" s="93">
        <f t="shared" si="20"/>
        <v>22.8</v>
      </c>
      <c r="H65" s="82">
        <f t="shared" si="17"/>
        <v>4.1095890410959068E-2</v>
      </c>
      <c r="J65" s="85" t="s">
        <v>312</v>
      </c>
      <c r="K65" s="87" t="s">
        <v>319</v>
      </c>
      <c r="L65" s="95" t="s">
        <v>317</v>
      </c>
      <c r="M65" s="150">
        <f t="shared" si="18"/>
        <v>22.8</v>
      </c>
    </row>
    <row r="66" spans="1:13" x14ac:dyDescent="0.25">
      <c r="B66" s="85" t="s">
        <v>312</v>
      </c>
      <c r="C66" s="86" t="s">
        <v>320</v>
      </c>
      <c r="D66" s="94" t="s">
        <v>314</v>
      </c>
      <c r="E66" s="93">
        <v>522</v>
      </c>
      <c r="F66" s="93">
        <f t="shared" si="19"/>
        <v>543.63492762708381</v>
      </c>
      <c r="G66" s="93">
        <f>ROUND(F66,0)</f>
        <v>544</v>
      </c>
      <c r="H66" s="82">
        <f t="shared" si="17"/>
        <v>4.2145593869731712E-2</v>
      </c>
      <c r="J66" s="85" t="s">
        <v>312</v>
      </c>
      <c r="K66" s="86" t="s">
        <v>320</v>
      </c>
      <c r="L66" s="94" t="s">
        <v>314</v>
      </c>
      <c r="M66" s="150">
        <f t="shared" si="18"/>
        <v>544</v>
      </c>
    </row>
    <row r="67" spans="1:13" x14ac:dyDescent="0.25">
      <c r="B67" s="85" t="s">
        <v>312</v>
      </c>
      <c r="C67" s="86" t="s">
        <v>321</v>
      </c>
      <c r="D67" s="94" t="s">
        <v>314</v>
      </c>
      <c r="E67" s="93">
        <v>132</v>
      </c>
      <c r="F67" s="93">
        <f t="shared" si="19"/>
        <v>137.47090123903268</v>
      </c>
      <c r="G67" s="93">
        <f>ROUND(F67,0)</f>
        <v>137</v>
      </c>
      <c r="H67" s="82">
        <f t="shared" si="17"/>
        <v>3.7878787878787845E-2</v>
      </c>
      <c r="J67" s="85" t="s">
        <v>312</v>
      </c>
      <c r="K67" s="86" t="s">
        <v>321</v>
      </c>
      <c r="L67" s="94" t="s">
        <v>314</v>
      </c>
      <c r="M67" s="150">
        <f t="shared" si="18"/>
        <v>137</v>
      </c>
    </row>
    <row r="68" spans="1:13" x14ac:dyDescent="0.25">
      <c r="B68" s="88" t="s">
        <v>322</v>
      </c>
      <c r="C68" s="89" t="s">
        <v>323</v>
      </c>
      <c r="D68" s="94" t="s">
        <v>314</v>
      </c>
      <c r="E68" s="93">
        <v>23</v>
      </c>
      <c r="F68" s="93">
        <f t="shared" si="19"/>
        <v>23.953263094679937</v>
      </c>
      <c r="G68" s="93">
        <f>ROUND(F68,0)</f>
        <v>24</v>
      </c>
      <c r="H68" s="82">
        <f t="shared" si="17"/>
        <v>4.3478260869565188E-2</v>
      </c>
      <c r="J68" s="88" t="s">
        <v>322</v>
      </c>
      <c r="K68" s="89" t="s">
        <v>323</v>
      </c>
      <c r="L68" s="94" t="s">
        <v>314</v>
      </c>
      <c r="M68" s="150">
        <f t="shared" si="18"/>
        <v>24</v>
      </c>
    </row>
    <row r="69" spans="1:13" x14ac:dyDescent="0.25">
      <c r="B69" s="88" t="s">
        <v>324</v>
      </c>
      <c r="C69" s="89" t="s">
        <v>325</v>
      </c>
      <c r="D69" s="94" t="s">
        <v>314</v>
      </c>
      <c r="E69" s="93">
        <v>65</v>
      </c>
      <c r="F69" s="93">
        <f t="shared" si="19"/>
        <v>67.694004398008516</v>
      </c>
      <c r="G69" s="93">
        <f>ROUND(F69,0)</f>
        <v>68</v>
      </c>
      <c r="H69" s="82">
        <f t="shared" si="17"/>
        <v>4.6153846153846212E-2</v>
      </c>
      <c r="J69" s="88" t="s">
        <v>324</v>
      </c>
      <c r="K69" s="89" t="s">
        <v>325</v>
      </c>
      <c r="L69" s="94" t="s">
        <v>314</v>
      </c>
      <c r="M69" s="150">
        <f t="shared" si="18"/>
        <v>68</v>
      </c>
    </row>
    <row r="70" spans="1:13" x14ac:dyDescent="0.25">
      <c r="B70" s="90" t="s">
        <v>326</v>
      </c>
      <c r="C70" s="91" t="s">
        <v>327</v>
      </c>
      <c r="D70" s="97" t="s">
        <v>314</v>
      </c>
      <c r="E70" s="98">
        <v>161</v>
      </c>
      <c r="F70" s="98">
        <f>E70*(1+F$60)</f>
        <v>167.67284166275954</v>
      </c>
      <c r="G70" s="98">
        <f>ROUND(F70,0)</f>
        <v>168</v>
      </c>
      <c r="H70" s="99">
        <f t="shared" si="17"/>
        <v>4.3478260869565188E-2</v>
      </c>
      <c r="J70" s="90" t="s">
        <v>326</v>
      </c>
      <c r="K70" s="91" t="s">
        <v>327</v>
      </c>
      <c r="L70" s="97" t="s">
        <v>314</v>
      </c>
      <c r="M70" s="151">
        <f t="shared" si="18"/>
        <v>168</v>
      </c>
    </row>
    <row r="71" spans="1:13" x14ac:dyDescent="0.25">
      <c r="B71" s="86" t="s">
        <v>328</v>
      </c>
      <c r="D71" s="255" t="s">
        <v>329</v>
      </c>
      <c r="E71" s="255"/>
      <c r="F71" s="255"/>
      <c r="G71" s="255"/>
      <c r="H71" s="96">
        <f>AVERAGE(H61:H67)</f>
        <v>3.9512710766290163E-2</v>
      </c>
      <c r="J71" s="86" t="s">
        <v>328</v>
      </c>
    </row>
    <row r="72" spans="1:13" x14ac:dyDescent="0.25">
      <c r="B72" s="92" t="s">
        <v>330</v>
      </c>
      <c r="D72" s="255" t="s">
        <v>331</v>
      </c>
      <c r="E72" s="255"/>
      <c r="F72" s="255"/>
      <c r="G72" s="255"/>
      <c r="H72" s="96">
        <f>AVERAGE(H69:H71)</f>
        <v>4.3048272596567183E-2</v>
      </c>
      <c r="J72" s="92" t="s">
        <v>330</v>
      </c>
    </row>
    <row r="73" spans="1:13" x14ac:dyDescent="0.25">
      <c r="D73" s="255" t="s">
        <v>332</v>
      </c>
      <c r="E73" s="255"/>
      <c r="F73" s="255"/>
      <c r="G73" s="255"/>
      <c r="H73" s="96">
        <f>AVERAGE(H61:H70)</f>
        <v>4.0969934325700771E-2</v>
      </c>
      <c r="J73" s="96"/>
    </row>
    <row r="74" spans="1:13" x14ac:dyDescent="0.25">
      <c r="A74" s="166"/>
      <c r="B74" s="166"/>
      <c r="C74" s="166"/>
      <c r="D74" s="167"/>
      <c r="E74" s="167"/>
      <c r="F74" s="167"/>
      <c r="G74" s="167"/>
      <c r="H74" s="168"/>
      <c r="I74" s="166"/>
      <c r="J74" s="168"/>
      <c r="K74" s="166"/>
      <c r="L74" s="166"/>
      <c r="M74" s="166"/>
    </row>
  </sheetData>
  <mergeCells count="27">
    <mergeCell ref="A58:M58"/>
    <mergeCell ref="D71:G71"/>
    <mergeCell ref="D72:G72"/>
    <mergeCell ref="D73:G73"/>
    <mergeCell ref="D54:G54"/>
    <mergeCell ref="R54:U54"/>
    <mergeCell ref="D55:G55"/>
    <mergeCell ref="R55:U55"/>
    <mergeCell ref="A40:M40"/>
    <mergeCell ref="O40:AA40"/>
    <mergeCell ref="D53:G53"/>
    <mergeCell ref="R53:U53"/>
    <mergeCell ref="R34:U34"/>
    <mergeCell ref="R35:U35"/>
    <mergeCell ref="R36:U36"/>
    <mergeCell ref="A21:M21"/>
    <mergeCell ref="D34:G34"/>
    <mergeCell ref="D35:G35"/>
    <mergeCell ref="D36:G36"/>
    <mergeCell ref="O21:AA21"/>
    <mergeCell ref="A1:AA1"/>
    <mergeCell ref="O3:AA3"/>
    <mergeCell ref="R18:U18"/>
    <mergeCell ref="D16:G16"/>
    <mergeCell ref="D17:G17"/>
    <mergeCell ref="D18:G18"/>
    <mergeCell ref="A3:M3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CF4B9-543C-44E2-A7D5-C60E7741101D}">
  <sheetPr>
    <tabColor rgb="FFFF0000"/>
  </sheetPr>
  <dimension ref="B2:Q38"/>
  <sheetViews>
    <sheetView workbookViewId="0"/>
  </sheetViews>
  <sheetFormatPr baseColWidth="10" defaultRowHeight="15" x14ac:dyDescent="0.25"/>
  <cols>
    <col min="1" max="1" width="10.85546875" customWidth="1"/>
    <col min="2" max="2" width="15" customWidth="1"/>
    <col min="3" max="3" width="10.7109375" customWidth="1"/>
    <col min="4" max="4" width="16.28515625" customWidth="1"/>
    <col min="5" max="5" width="13" customWidth="1"/>
    <col min="6" max="6" width="14.28515625" customWidth="1"/>
    <col min="7" max="7" width="14.42578125" bestFit="1" customWidth="1"/>
    <col min="8" max="8" width="14.140625" customWidth="1"/>
    <col min="9" max="9" width="14.42578125" customWidth="1"/>
    <col min="10" max="10" width="12.42578125" customWidth="1"/>
    <col min="11" max="11" width="18.85546875" customWidth="1"/>
    <col min="14" max="14" width="11.85546875" customWidth="1"/>
    <col min="17" max="17" width="21" bestFit="1" customWidth="1"/>
  </cols>
  <sheetData>
    <row r="2" spans="2:11" x14ac:dyDescent="0.25">
      <c r="B2" s="9" t="s">
        <v>386</v>
      </c>
      <c r="C2" s="9"/>
      <c r="D2" s="9"/>
      <c r="E2" s="9"/>
      <c r="F2" s="9"/>
      <c r="G2" s="9"/>
      <c r="H2" s="9"/>
    </row>
    <row r="3" spans="2:11" ht="17.25" customHeight="1" x14ac:dyDescent="0.25">
      <c r="B3" s="4" t="s">
        <v>387</v>
      </c>
      <c r="C3" s="4"/>
      <c r="D3" s="4"/>
      <c r="E3" s="4"/>
      <c r="F3" s="4"/>
      <c r="G3" s="4"/>
      <c r="H3" s="4"/>
    </row>
    <row r="4" spans="2:11" x14ac:dyDescent="0.25">
      <c r="B4" s="4" t="s">
        <v>388</v>
      </c>
      <c r="C4" s="4"/>
      <c r="D4" s="4"/>
      <c r="E4" s="4"/>
      <c r="F4" s="4"/>
      <c r="G4" s="4"/>
      <c r="H4" s="4"/>
    </row>
    <row r="6" spans="2:11" x14ac:dyDescent="0.25">
      <c r="B6" s="257" t="s">
        <v>299</v>
      </c>
      <c r="C6" s="257"/>
      <c r="D6" s="257" t="s">
        <v>300</v>
      </c>
      <c r="E6" s="257"/>
      <c r="H6" s="258" t="s">
        <v>392</v>
      </c>
      <c r="I6" s="259"/>
      <c r="J6" s="260"/>
    </row>
    <row r="7" spans="2:11" x14ac:dyDescent="0.25">
      <c r="B7" s="191" t="s">
        <v>10</v>
      </c>
      <c r="C7" s="191" t="s">
        <v>4</v>
      </c>
      <c r="D7" s="191" t="s">
        <v>10</v>
      </c>
      <c r="E7" s="191" t="s">
        <v>4</v>
      </c>
      <c r="H7" s="192" t="s">
        <v>195</v>
      </c>
      <c r="I7" s="192" t="s">
        <v>391</v>
      </c>
      <c r="J7" s="192" t="s">
        <v>376</v>
      </c>
    </row>
    <row r="8" spans="2:11" x14ac:dyDescent="0.25">
      <c r="B8" s="192" t="s">
        <v>380</v>
      </c>
      <c r="C8" s="192">
        <v>2024</v>
      </c>
      <c r="D8" s="192" t="s">
        <v>381</v>
      </c>
      <c r="E8" s="192">
        <v>2025</v>
      </c>
      <c r="H8" s="201">
        <f>'KT Månedsindeks'!I14</f>
        <v>0.26618031650076657</v>
      </c>
      <c r="I8" s="201">
        <f>'KT Månedsindeks'!I15</f>
        <v>0.25404643959960072</v>
      </c>
      <c r="J8" s="201">
        <f>'KT Månedsindeks'!I16</f>
        <v>0.47977324389963277</v>
      </c>
    </row>
    <row r="10" spans="2:11" x14ac:dyDescent="0.25">
      <c r="B10" s="200" t="s">
        <v>389</v>
      </c>
      <c r="C10" s="200" t="s">
        <v>299</v>
      </c>
      <c r="D10" s="200" t="s">
        <v>300</v>
      </c>
      <c r="E10" s="200" t="s">
        <v>298</v>
      </c>
      <c r="F10" s="200" t="s">
        <v>393</v>
      </c>
      <c r="H10" s="258" t="s">
        <v>390</v>
      </c>
      <c r="I10" s="259"/>
      <c r="J10" s="260"/>
      <c r="K10" s="191"/>
    </row>
    <row r="11" spans="2:11" x14ac:dyDescent="0.25">
      <c r="B11" s="181" t="s">
        <v>375</v>
      </c>
      <c r="C11" s="14">
        <f>INDEX('KT Månedsindeks'!$N$141:$AA$152,MATCH('Estimert elementutvikling'!$B$8,'KT Månedsindeks'!$M$141:$M$152,0),MATCH('Estimert elementutvikling'!$C$8,'KT Månedsindeks'!$N$140:$AA$140,0))</f>
        <v>132.98866768756093</v>
      </c>
      <c r="D11" s="14">
        <f>INDEX('KT Månedsindeks'!$N$141:$AA$152,MATCH('Estimert elementutvikling'!$D$8,'KT Månedsindeks'!$M$141:$M$152,0),MATCH('Estimert elementutvikling'!$E$8,'KT Månedsindeks'!$N$140:$AA$140,0))</f>
        <v>138.26089935988855</v>
      </c>
      <c r="E11" s="198">
        <f>IFERROR((D11/C11-1),"")</f>
        <v>3.9644217541257243E-2</v>
      </c>
      <c r="F11" s="154">
        <f t="shared" ref="F11:F18" si="0">E11*K12</f>
        <v>1.7918191415748751E-2</v>
      </c>
      <c r="H11" s="191" t="s">
        <v>195</v>
      </c>
      <c r="I11" s="191" t="s">
        <v>391</v>
      </c>
      <c r="J11" s="191" t="s">
        <v>376</v>
      </c>
      <c r="K11" s="191" t="s">
        <v>272</v>
      </c>
    </row>
    <row r="12" spans="2:11" x14ac:dyDescent="0.25">
      <c r="B12" s="181" t="s">
        <v>237</v>
      </c>
      <c r="C12" s="14">
        <f>INDEX('KT Månedsindeks'!$N$153:$AA$164,MATCH('Estimert elementutvikling'!B8,'KT Månedsindeks'!$M$153:$M$164,0),MATCH('Estimert elementutvikling'!C8,'KT Månedsindeks'!$N140:$AA$140,0))</f>
        <v>123.27358590765772</v>
      </c>
      <c r="D12" s="14">
        <f>INDEX('KT Månedsindeks'!$N$153:$AA$164,MATCH('Estimert elementutvikling'!D8,'KT Månedsindeks'!$M$153:$M$164,0),MATCH('Estimert elementutvikling'!E8,'KT Månedsindeks'!$N140:$AA$140,0))</f>
        <v>121.51171301208943</v>
      </c>
      <c r="E12" s="198">
        <f t="shared" ref="E12:E18" si="1">IFERROR((D12/C12-1),"")</f>
        <v>-1.4292379690228896E-2</v>
      </c>
      <c r="F12" s="154">
        <f t="shared" si="0"/>
        <v>-2.1540080882685975E-3</v>
      </c>
      <c r="H12" s="202">
        <f>'KT Månedsindeks'!B5</f>
        <v>0.45387866241007224</v>
      </c>
      <c r="I12" s="102">
        <f>'KT Månedsindeks'!C5</f>
        <v>0.46126397737134461</v>
      </c>
      <c r="J12" s="102">
        <f>'KT Månedsindeks'!D5</f>
        <v>0.44600000000000001</v>
      </c>
      <c r="K12" s="153">
        <f>(H12*$H$8)+(I12*$I$8)+(J12*$J$8)</f>
        <v>0.45197490395923473</v>
      </c>
    </row>
    <row r="13" spans="2:11" ht="18" customHeight="1" x14ac:dyDescent="0.25">
      <c r="B13" s="181" t="s">
        <v>195</v>
      </c>
      <c r="C13" s="14">
        <f>INDEX('KT Månedsindeks'!$N$165:$AA$176,MATCH('Estimert elementutvikling'!$B$8,'KT Månedsindeks'!$M$165:$M$176,0),MATCH('Estimert elementutvikling'!$C$8,'KT Månedsindeks'!$N$140:$AA$140,0))</f>
        <v>160.31007751937975</v>
      </c>
      <c r="D13" s="14">
        <f>INDEX('KT Månedsindeks'!$N$165:$AA$176,MATCH('Estimert elementutvikling'!$D$8,'KT Månedsindeks'!$M$165:$M$176,0),MATCH('Estimert elementutvikling'!$E$8,'KT Månedsindeks'!$N$140:$AA$140,0))</f>
        <v>144.65116279069755</v>
      </c>
      <c r="E13" s="198">
        <f t="shared" si="1"/>
        <v>-9.7678916827853235E-2</v>
      </c>
      <c r="F13" s="154">
        <f t="shared" si="0"/>
        <v>-1.9064026736643617E-3</v>
      </c>
      <c r="H13" s="203">
        <f>'KT Månedsindeks'!B6</f>
        <v>0.12620249225694199</v>
      </c>
      <c r="I13" s="198">
        <f>'KT Månedsindeks'!C6</f>
        <v>0.11928216926771286</v>
      </c>
      <c r="J13" s="198">
        <f>'KT Månedsindeks'!D6</f>
        <v>0.18094885324806742</v>
      </c>
      <c r="K13" s="154">
        <f>(H13*$H$8)+(I13*$I$8)+(J13*$J$8)</f>
        <v>0.15071024804506161</v>
      </c>
    </row>
    <row r="14" spans="2:11" x14ac:dyDescent="0.25">
      <c r="B14" s="181" t="s">
        <v>196</v>
      </c>
      <c r="C14" s="14">
        <f>INDEX('KT Månedsindeks'!$N$251:$AA$262,MATCH('Estimert elementutvikling'!$B$8,'KT Månedsindeks'!$M$251:$M$262,0),MATCH('Estimert elementutvikling'!$C$8,'KT Månedsindeks'!$N$226:$AA$226,0))</f>
        <v>148.34532374100726</v>
      </c>
      <c r="D14" s="14">
        <f>INDEX('KT Månedsindeks'!$N$251:$AA$262,MATCH('Estimert elementutvikling'!$D$8,'KT Månedsindeks'!$M$251:$M$262,0),MATCH('Estimert elementutvikling'!$E$8,'KT Månedsindeks'!$N$226:$AA$226,0))</f>
        <v>136.69064748201444</v>
      </c>
      <c r="E14" s="198">
        <f t="shared" si="1"/>
        <v>-7.8564500484966104E-2</v>
      </c>
      <c r="F14" s="154">
        <f t="shared" si="0"/>
        <v>-1.406303681304698E-3</v>
      </c>
      <c r="H14" s="203">
        <f>'KT Månedsindeks'!B7</f>
        <v>7.3322601645143093E-2</v>
      </c>
      <c r="I14" s="198"/>
      <c r="J14" s="198"/>
      <c r="K14" s="154">
        <f>H14*H8</f>
        <v>1.9517033312563815E-2</v>
      </c>
    </row>
    <row r="15" spans="2:11" x14ac:dyDescent="0.25">
      <c r="B15" s="181" t="s">
        <v>376</v>
      </c>
      <c r="C15" s="14">
        <f>INDEX('KT Månedsindeks'!$N$337:$AA$348,MATCH('Estimert elementutvikling'!$B$8,'KT Månedsindeks'!$M$337:$M$348,0),MATCH('Estimert elementutvikling'!$C$8,'KT Månedsindeks'!$N$312:$AA$312,0))</f>
        <v>206.22568093385195</v>
      </c>
      <c r="D15" s="14">
        <f>INDEX('KT Månedsindeks'!$N$337:$AA$348,MATCH('Estimert elementutvikling'!$D$8,'KT Månedsindeks'!$M$337:$M$348,0),MATCH('Estimert elementutvikling'!$E$8,'KT Månedsindeks'!$N$312:$AA$312,0))</f>
        <v>189.10505836575868</v>
      </c>
      <c r="E15" s="198">
        <f t="shared" si="1"/>
        <v>-8.3018867924527839E-2</v>
      </c>
      <c r="F15" s="154">
        <f t="shared" si="0"/>
        <v>-1.0236537297638626E-3</v>
      </c>
      <c r="H15" s="203"/>
      <c r="I15" s="198">
        <f>'KT Månedsindeks'!C7</f>
        <v>7.0459514648664665E-2</v>
      </c>
      <c r="J15" s="198"/>
      <c r="K15" s="154">
        <f>I15*I8</f>
        <v>1.7899988832409168E-2</v>
      </c>
    </row>
    <row r="16" spans="2:11" x14ac:dyDescent="0.25">
      <c r="B16" s="181" t="s">
        <v>377</v>
      </c>
      <c r="C16" s="14">
        <f>INDEX('KT Månedsindeks'!$N$177:$AA$188,MATCH('Estimert elementutvikling'!$B$8,'KT Månedsindeks'!$M$177:$M$188,0),MATCH('Estimert elementutvikling'!$C$8,'KT Månedsindeks'!$N$140:$AA$140,0))</f>
        <v>141.13263785394923</v>
      </c>
      <c r="D16" s="14">
        <f>INDEX('KT Månedsindeks'!$N$177:$AA$188,MATCH('Estimert elementutvikling'!$D$8,'KT Månedsindeks'!$M$177:$M$188,0),MATCH('Estimert elementutvikling'!$E$8,'KT Månedsindeks'!$N$140:$AA$140,0))</f>
        <v>148.58420268256307</v>
      </c>
      <c r="E16" s="198">
        <f t="shared" si="1"/>
        <v>5.2798310454064357E-2</v>
      </c>
      <c r="F16" s="154">
        <f t="shared" si="0"/>
        <v>3.7499196318755562E-3</v>
      </c>
      <c r="H16" s="203"/>
      <c r="I16" s="198"/>
      <c r="J16" s="198">
        <f>'KT Månedsindeks'!D7</f>
        <v>2.5700421248866404E-2</v>
      </c>
      <c r="K16" s="154">
        <f>J16*J8</f>
        <v>1.2330374472155686E-2</v>
      </c>
    </row>
    <row r="17" spans="2:11" x14ac:dyDescent="0.25">
      <c r="B17" s="181" t="s">
        <v>378</v>
      </c>
      <c r="C17" s="14">
        <f>INDEX('KT Månedsindeks'!$N$189:$AA$200,MATCH('Estimert elementutvikling'!$B$8,'KT Månedsindeks'!$M$189:$M$200,0),MATCH('Estimert elementutvikling'!$C$8,'KT Månedsindeks'!$N$140:$AA$140,0))</f>
        <v>133.70253164556962</v>
      </c>
      <c r="D17" s="14">
        <f>INDEX('KT Månedsindeks'!$N$189:$AA$200,MATCH('Estimert elementutvikling'!$D$8,'KT Månedsindeks'!$M$189:$M$200,0),MATCH('Estimert elementutvikling'!$E$8,'KT Månedsindeks'!$N$140:$AA$140,0))</f>
        <v>155.37974683544306</v>
      </c>
      <c r="E17" s="198">
        <f t="shared" si="1"/>
        <v>0.16213017751479297</v>
      </c>
      <c r="F17" s="154">
        <f t="shared" si="0"/>
        <v>9.561474861180929E-3</v>
      </c>
      <c r="H17" s="203">
        <f>'KT Månedsindeks'!B8</f>
        <v>8.4782372051988825E-2</v>
      </c>
      <c r="I17" s="198">
        <f>'KT Månedsindeks'!C8</f>
        <v>6.4885941678211961E-2</v>
      </c>
      <c r="J17" s="198">
        <f>'KT Månedsindeks'!D8</f>
        <v>6.6639891124299092E-2</v>
      </c>
      <c r="K17" s="154">
        <f>(H17*$H$8)+(I17*$I$8)+(J17*$J$8)</f>
        <v>7.1023477827724529E-2</v>
      </c>
    </row>
    <row r="18" spans="2:11" x14ac:dyDescent="0.25">
      <c r="B18" s="187" t="s">
        <v>379</v>
      </c>
      <c r="C18" s="123">
        <f>INDEX('KT Månedsindeks'!$N$201:$AA$212,MATCH('Estimert elementutvikling'!$B$8,'KT Månedsindeks'!$M$201:$M$212,0),MATCH('Estimert elementutvikling'!$C$8,'KT Månedsindeks'!$N$140:$AA$140,0))</f>
        <v>134.49720670391068</v>
      </c>
      <c r="D18" s="123">
        <f>INDEX('KT Månedsindeks'!$N$201:$AA$212,MATCH('Estimert elementutvikling'!$D$8,'KT Månedsindeks'!$M$201:$M$212,0),MATCH('Estimert elementutvikling'!$E$8,'KT Månedsindeks'!$N$140:$AA$140,0))</f>
        <v>139.80446927374305</v>
      </c>
      <c r="E18" s="99">
        <f t="shared" si="1"/>
        <v>3.9460020768431692E-2</v>
      </c>
      <c r="F18" s="155">
        <f t="shared" si="0"/>
        <v>8.5853132964443576E-3</v>
      </c>
      <c r="H18" s="203">
        <f>'KT Månedsindeks'!B9</f>
        <v>7.0227097168448993E-2</v>
      </c>
      <c r="I18" s="198">
        <f>'KT Månedsindeks'!C9</f>
        <v>6.8034634409598407E-2</v>
      </c>
      <c r="J18" s="198">
        <f>'KT Månedsindeks'!D9</f>
        <v>4.7933128775165978E-2</v>
      </c>
      <c r="K18" s="154">
        <f>(H18*$H$8)+(I18*$I$8)+(J18*$J$8)</f>
        <v>5.8974060275167016E-2</v>
      </c>
    </row>
    <row r="19" spans="2:11" x14ac:dyDescent="0.25">
      <c r="B19" s="199" t="s">
        <v>382</v>
      </c>
      <c r="C19" s="196">
        <f>INDEX('KT Månedsindeks'!$N$411:$AA$422,MATCH('Estimert elementutvikling'!$B$8,'KT Månedsindeks'!$M$411:$M$422,0),MATCH('Estimert elementutvikling'!$C$8,'KT Månedsindeks'!$N$398:$AA$398,0))</f>
        <v>135.09999619009108</v>
      </c>
      <c r="D19" s="196">
        <f>INDEX('KT Månedsindeks'!$N$411:$AA$422,MATCH('Estimert elementutvikling'!$D$8,'KT Månedsindeks'!$M$411:$M$422,0),MATCH('Estimert elementutvikling'!$E$8,'KT Månedsindeks'!$N$398:$AA$398,0))</f>
        <v>139.63575645112928</v>
      </c>
      <c r="E19" s="197">
        <f>D19/C19-1</f>
        <v>3.3573355950774486E-2</v>
      </c>
      <c r="F19" s="208">
        <f>E19*K20</f>
        <v>3.3573355950774493E-2</v>
      </c>
      <c r="H19" s="204">
        <f>'KT Månedsindeks'!B10</f>
        <v>0.19158677446740552</v>
      </c>
      <c r="I19" s="99">
        <f>'KT Månedsindeks'!C10</f>
        <v>0.21607376262446745</v>
      </c>
      <c r="J19" s="99">
        <f>'KT Månedsindeks'!D10</f>
        <v>0.23277770560360106</v>
      </c>
      <c r="K19" s="155">
        <f>(H19*$H$8)+(I19*$I$8)+(J19*$J$8)</f>
        <v>0.21756991327568362</v>
      </c>
    </row>
    <row r="20" spans="2:11" x14ac:dyDescent="0.25">
      <c r="D20" s="14">
        <f>INDEX('KT Månedsindeks'!$N$411:$AA$422,MATCH('Estimert elementutvikling'!$D$8,'KT Månedsindeks'!$M$411:$M$422,0),MATCH('Estimert elementutvikling'!$E$8,'KT Månedsindeks'!$N$398:$AA$398,0))</f>
        <v>139.63575645112928</v>
      </c>
      <c r="E20" s="82">
        <f>IFERROR((D20/C19-1),"")</f>
        <v>3.3573355950774486E-2</v>
      </c>
      <c r="H20" s="205">
        <f>SUM(H12:H19)</f>
        <v>1.0000000000000007</v>
      </c>
      <c r="I20" s="206">
        <f t="shared" ref="I20:K20" si="2">SUM(I12:I19)</f>
        <v>0.99999999999999989</v>
      </c>
      <c r="J20" s="206">
        <f t="shared" si="2"/>
        <v>1</v>
      </c>
      <c r="K20" s="207">
        <f t="shared" si="2"/>
        <v>1.0000000000000002</v>
      </c>
    </row>
    <row r="34" spans="17:17" x14ac:dyDescent="0.25">
      <c r="Q34" s="189"/>
    </row>
    <row r="38" spans="17:17" x14ac:dyDescent="0.25">
      <c r="Q38" s="96"/>
    </row>
  </sheetData>
  <mergeCells count="4">
    <mergeCell ref="B6:C6"/>
    <mergeCell ref="D6:E6"/>
    <mergeCell ref="H10:J10"/>
    <mergeCell ref="H6:J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69354-7ACF-47EE-A2D8-2CDEE5E134DB}">
  <dimension ref="A1:D47"/>
  <sheetViews>
    <sheetView workbookViewId="0">
      <selection activeCell="C46" sqref="C46"/>
    </sheetView>
  </sheetViews>
  <sheetFormatPr baseColWidth="10" defaultRowHeight="15" x14ac:dyDescent="0.25"/>
  <cols>
    <col min="1" max="1" width="29.140625" bestFit="1" customWidth="1"/>
    <col min="2" max="2" width="34.42578125" bestFit="1" customWidth="1"/>
    <col min="3" max="3" width="21.5703125" bestFit="1" customWidth="1"/>
    <col min="4" max="4" width="27.140625" bestFit="1" customWidth="1"/>
  </cols>
  <sheetData>
    <row r="1" spans="1:4" x14ac:dyDescent="0.25">
      <c r="A1" t="s">
        <v>436</v>
      </c>
      <c r="B1" t="s">
        <v>437</v>
      </c>
      <c r="C1" t="s">
        <v>438</v>
      </c>
      <c r="D1" t="s">
        <v>439</v>
      </c>
    </row>
    <row r="2" spans="1:4" x14ac:dyDescent="0.25">
      <c r="A2" t="s">
        <v>440</v>
      </c>
      <c r="B2" t="s">
        <v>441</v>
      </c>
      <c r="C2" t="s">
        <v>13</v>
      </c>
      <c r="D2">
        <v>88.1</v>
      </c>
    </row>
    <row r="3" spans="1:4" x14ac:dyDescent="0.25">
      <c r="A3" t="s">
        <v>440</v>
      </c>
      <c r="B3" t="s">
        <v>441</v>
      </c>
      <c r="C3" t="s">
        <v>16</v>
      </c>
      <c r="D3">
        <v>88.4</v>
      </c>
    </row>
    <row r="4" spans="1:4" x14ac:dyDescent="0.25">
      <c r="A4" t="s">
        <v>440</v>
      </c>
      <c r="B4" t="s">
        <v>441</v>
      </c>
      <c r="C4" t="s">
        <v>18</v>
      </c>
      <c r="D4">
        <v>88.8</v>
      </c>
    </row>
    <row r="5" spans="1:4" x14ac:dyDescent="0.25">
      <c r="A5" t="s">
        <v>440</v>
      </c>
      <c r="B5" t="s">
        <v>441</v>
      </c>
      <c r="C5" t="s">
        <v>20</v>
      </c>
      <c r="D5">
        <v>89.2</v>
      </c>
    </row>
    <row r="6" spans="1:4" x14ac:dyDescent="0.25">
      <c r="A6" t="s">
        <v>440</v>
      </c>
      <c r="B6" t="s">
        <v>441</v>
      </c>
      <c r="C6" t="s">
        <v>23</v>
      </c>
      <c r="D6">
        <v>89.9</v>
      </c>
    </row>
    <row r="7" spans="1:4" x14ac:dyDescent="0.25">
      <c r="A7" t="s">
        <v>440</v>
      </c>
      <c r="B7" t="s">
        <v>441</v>
      </c>
      <c r="C7" t="s">
        <v>26</v>
      </c>
      <c r="D7">
        <v>90.1</v>
      </c>
    </row>
    <row r="8" spans="1:4" x14ac:dyDescent="0.25">
      <c r="A8" t="s">
        <v>440</v>
      </c>
      <c r="B8" t="s">
        <v>441</v>
      </c>
      <c r="C8" t="s">
        <v>30</v>
      </c>
      <c r="D8">
        <v>90.1</v>
      </c>
    </row>
    <row r="9" spans="1:4" x14ac:dyDescent="0.25">
      <c r="A9" t="s">
        <v>440</v>
      </c>
      <c r="B9" t="s">
        <v>441</v>
      </c>
      <c r="C9" t="s">
        <v>33</v>
      </c>
      <c r="D9">
        <v>91.2</v>
      </c>
    </row>
    <row r="10" spans="1:4" x14ac:dyDescent="0.25">
      <c r="A10" t="s">
        <v>440</v>
      </c>
      <c r="B10" t="s">
        <v>441</v>
      </c>
      <c r="C10" t="s">
        <v>36</v>
      </c>
      <c r="D10">
        <v>92.3</v>
      </c>
    </row>
    <row r="11" spans="1:4" x14ac:dyDescent="0.25">
      <c r="A11" t="s">
        <v>440</v>
      </c>
      <c r="B11" t="s">
        <v>441</v>
      </c>
      <c r="C11" t="s">
        <v>38</v>
      </c>
      <c r="D11">
        <v>92.8</v>
      </c>
    </row>
    <row r="12" spans="1:4" x14ac:dyDescent="0.25">
      <c r="A12" t="s">
        <v>440</v>
      </c>
      <c r="B12" t="s">
        <v>441</v>
      </c>
      <c r="C12" t="s">
        <v>40</v>
      </c>
      <c r="D12">
        <v>92.2</v>
      </c>
    </row>
    <row r="13" spans="1:4" x14ac:dyDescent="0.25">
      <c r="A13" t="s">
        <v>440</v>
      </c>
      <c r="B13" t="s">
        <v>441</v>
      </c>
      <c r="C13" t="s">
        <v>42</v>
      </c>
      <c r="D13">
        <v>93.2</v>
      </c>
    </row>
    <row r="14" spans="1:4" x14ac:dyDescent="0.25">
      <c r="A14" t="s">
        <v>440</v>
      </c>
      <c r="B14" t="s">
        <v>441</v>
      </c>
      <c r="C14" t="s">
        <v>44</v>
      </c>
      <c r="D14">
        <v>93.8</v>
      </c>
    </row>
    <row r="15" spans="1:4" x14ac:dyDescent="0.25">
      <c r="A15" t="s">
        <v>440</v>
      </c>
      <c r="B15" t="s">
        <v>441</v>
      </c>
      <c r="C15" t="s">
        <v>46</v>
      </c>
      <c r="D15">
        <v>94.6</v>
      </c>
    </row>
    <row r="16" spans="1:4" x14ac:dyDescent="0.25">
      <c r="A16" t="s">
        <v>440</v>
      </c>
      <c r="B16" t="s">
        <v>441</v>
      </c>
      <c r="C16" t="s">
        <v>48</v>
      </c>
      <c r="D16">
        <v>94.2</v>
      </c>
    </row>
    <row r="17" spans="1:4" x14ac:dyDescent="0.25">
      <c r="A17" t="s">
        <v>440</v>
      </c>
      <c r="B17" t="s">
        <v>441</v>
      </c>
      <c r="C17" t="s">
        <v>50</v>
      </c>
      <c r="D17">
        <v>95.6</v>
      </c>
    </row>
    <row r="18" spans="1:4" x14ac:dyDescent="0.25">
      <c r="A18" t="s">
        <v>440</v>
      </c>
      <c r="B18" t="s">
        <v>441</v>
      </c>
      <c r="C18" t="s">
        <v>52</v>
      </c>
      <c r="D18">
        <v>96</v>
      </c>
    </row>
    <row r="19" spans="1:4" x14ac:dyDescent="0.25">
      <c r="A19" t="s">
        <v>440</v>
      </c>
      <c r="B19" t="s">
        <v>441</v>
      </c>
      <c r="C19" t="s">
        <v>54</v>
      </c>
      <c r="D19">
        <v>98.1</v>
      </c>
    </row>
    <row r="20" spans="1:4" x14ac:dyDescent="0.25">
      <c r="A20" t="s">
        <v>440</v>
      </c>
      <c r="B20" t="s">
        <v>441</v>
      </c>
      <c r="C20" t="s">
        <v>56</v>
      </c>
      <c r="D20">
        <v>98.1</v>
      </c>
    </row>
    <row r="21" spans="1:4" x14ac:dyDescent="0.25">
      <c r="A21" t="s">
        <v>440</v>
      </c>
      <c r="B21" t="s">
        <v>441</v>
      </c>
      <c r="C21" t="s">
        <v>58</v>
      </c>
      <c r="D21">
        <v>98.3</v>
      </c>
    </row>
    <row r="22" spans="1:4" x14ac:dyDescent="0.25">
      <c r="A22" t="s">
        <v>440</v>
      </c>
      <c r="B22" t="s">
        <v>441</v>
      </c>
      <c r="C22" t="s">
        <v>60</v>
      </c>
      <c r="D22">
        <v>99.4</v>
      </c>
    </row>
    <row r="23" spans="1:4" x14ac:dyDescent="0.25">
      <c r="A23" t="s">
        <v>440</v>
      </c>
      <c r="B23" t="s">
        <v>441</v>
      </c>
      <c r="C23" t="s">
        <v>62</v>
      </c>
      <c r="D23">
        <v>100.3</v>
      </c>
    </row>
    <row r="24" spans="1:4" x14ac:dyDescent="0.25">
      <c r="A24" t="s">
        <v>440</v>
      </c>
      <c r="B24" t="s">
        <v>441</v>
      </c>
      <c r="C24" t="s">
        <v>64</v>
      </c>
      <c r="D24">
        <v>99.7</v>
      </c>
    </row>
    <row r="25" spans="1:4" x14ac:dyDescent="0.25">
      <c r="A25" t="s">
        <v>440</v>
      </c>
      <c r="B25" t="s">
        <v>441</v>
      </c>
      <c r="C25" t="s">
        <v>66</v>
      </c>
      <c r="D25">
        <v>100.7</v>
      </c>
    </row>
    <row r="26" spans="1:4" x14ac:dyDescent="0.25">
      <c r="A26" t="s">
        <v>440</v>
      </c>
      <c r="B26" t="s">
        <v>441</v>
      </c>
      <c r="C26" t="s">
        <v>68</v>
      </c>
      <c r="D26">
        <v>101.6</v>
      </c>
    </row>
    <row r="27" spans="1:4" x14ac:dyDescent="0.25">
      <c r="A27" t="s">
        <v>440</v>
      </c>
      <c r="B27" t="s">
        <v>441</v>
      </c>
      <c r="C27" t="s">
        <v>70</v>
      </c>
      <c r="D27">
        <v>103.5</v>
      </c>
    </row>
    <row r="28" spans="1:4" x14ac:dyDescent="0.25">
      <c r="A28" t="s">
        <v>440</v>
      </c>
      <c r="B28" t="s">
        <v>441</v>
      </c>
      <c r="C28" t="s">
        <v>72</v>
      </c>
      <c r="D28">
        <v>103.1</v>
      </c>
    </row>
    <row r="29" spans="1:4" x14ac:dyDescent="0.25">
      <c r="A29" t="s">
        <v>440</v>
      </c>
      <c r="B29" t="s">
        <v>441</v>
      </c>
      <c r="C29" t="s">
        <v>74</v>
      </c>
      <c r="D29">
        <v>104.4</v>
      </c>
    </row>
    <row r="30" spans="1:4" x14ac:dyDescent="0.25">
      <c r="A30" t="s">
        <v>440</v>
      </c>
      <c r="B30" t="s">
        <v>441</v>
      </c>
      <c r="C30" t="s">
        <v>76</v>
      </c>
      <c r="D30">
        <v>105.8</v>
      </c>
    </row>
    <row r="31" spans="1:4" x14ac:dyDescent="0.25">
      <c r="A31" t="s">
        <v>440</v>
      </c>
      <c r="B31" t="s">
        <v>441</v>
      </c>
      <c r="C31" t="s">
        <v>78</v>
      </c>
      <c r="D31">
        <v>107.7</v>
      </c>
    </row>
    <row r="32" spans="1:4" x14ac:dyDescent="0.25">
      <c r="A32" t="s">
        <v>440</v>
      </c>
      <c r="B32" t="s">
        <v>441</v>
      </c>
      <c r="C32" t="s">
        <v>80</v>
      </c>
      <c r="D32">
        <v>107</v>
      </c>
    </row>
    <row r="33" spans="1:4" x14ac:dyDescent="0.25">
      <c r="A33" t="s">
        <v>440</v>
      </c>
      <c r="B33" t="s">
        <v>441</v>
      </c>
      <c r="C33" t="s">
        <v>82</v>
      </c>
      <c r="D33">
        <v>110.1</v>
      </c>
    </row>
    <row r="34" spans="1:4" x14ac:dyDescent="0.25">
      <c r="A34" t="s">
        <v>440</v>
      </c>
      <c r="B34" t="s">
        <v>441</v>
      </c>
      <c r="C34" t="s">
        <v>84</v>
      </c>
      <c r="D34">
        <v>111</v>
      </c>
    </row>
    <row r="35" spans="1:4" x14ac:dyDescent="0.25">
      <c r="A35" t="s">
        <v>440</v>
      </c>
      <c r="B35" t="s">
        <v>441</v>
      </c>
      <c r="C35" t="s">
        <v>86</v>
      </c>
      <c r="D35">
        <v>113</v>
      </c>
    </row>
    <row r="36" spans="1:4" x14ac:dyDescent="0.25">
      <c r="A36" t="s">
        <v>440</v>
      </c>
      <c r="B36" t="s">
        <v>441</v>
      </c>
      <c r="C36" t="s">
        <v>88</v>
      </c>
      <c r="D36">
        <v>111.8</v>
      </c>
    </row>
    <row r="37" spans="1:4" x14ac:dyDescent="0.25">
      <c r="A37" t="s">
        <v>440</v>
      </c>
      <c r="B37" t="s">
        <v>441</v>
      </c>
      <c r="C37" t="s">
        <v>90</v>
      </c>
      <c r="D37">
        <v>117.5</v>
      </c>
    </row>
    <row r="38" spans="1:4" x14ac:dyDescent="0.25">
      <c r="A38" t="s">
        <v>440</v>
      </c>
      <c r="B38" t="s">
        <v>441</v>
      </c>
      <c r="C38" t="s">
        <v>213</v>
      </c>
      <c r="D38">
        <v>116.9</v>
      </c>
    </row>
    <row r="39" spans="1:4" x14ac:dyDescent="0.25">
      <c r="A39" t="s">
        <v>440</v>
      </c>
      <c r="B39" t="s">
        <v>441</v>
      </c>
      <c r="C39" t="s">
        <v>214</v>
      </c>
      <c r="D39">
        <v>117</v>
      </c>
    </row>
    <row r="40" spans="1:4" x14ac:dyDescent="0.25">
      <c r="A40" t="s">
        <v>440</v>
      </c>
      <c r="B40" t="s">
        <v>441</v>
      </c>
      <c r="C40" t="s">
        <v>215</v>
      </c>
      <c r="D40">
        <v>115.4</v>
      </c>
    </row>
    <row r="41" spans="1:4" x14ac:dyDescent="0.25">
      <c r="A41" t="s">
        <v>440</v>
      </c>
      <c r="B41" t="s">
        <v>441</v>
      </c>
      <c r="C41" t="s">
        <v>216</v>
      </c>
      <c r="D41">
        <v>122</v>
      </c>
    </row>
    <row r="42" spans="1:4" x14ac:dyDescent="0.25">
      <c r="A42" t="s">
        <v>440</v>
      </c>
      <c r="B42" t="s">
        <v>441</v>
      </c>
      <c r="C42" t="s">
        <v>363</v>
      </c>
      <c r="D42">
        <v>121.5</v>
      </c>
    </row>
    <row r="43" spans="1:4" x14ac:dyDescent="0.25">
      <c r="A43" t="s">
        <v>440</v>
      </c>
      <c r="B43" t="s">
        <v>441</v>
      </c>
      <c r="C43" t="s">
        <v>364</v>
      </c>
      <c r="D43">
        <v>121.4</v>
      </c>
    </row>
    <row r="44" spans="1:4" x14ac:dyDescent="0.25">
      <c r="A44" t="s">
        <v>440</v>
      </c>
      <c r="B44" t="s">
        <v>441</v>
      </c>
      <c r="C44" t="s">
        <v>365</v>
      </c>
      <c r="D44">
        <v>120.3</v>
      </c>
    </row>
    <row r="45" spans="1:4" x14ac:dyDescent="0.25">
      <c r="A45" t="s">
        <v>440</v>
      </c>
      <c r="B45" t="s">
        <v>441</v>
      </c>
      <c r="C45" t="s">
        <v>366</v>
      </c>
      <c r="D45">
        <v>125.8</v>
      </c>
    </row>
    <row r="46" spans="1:4" x14ac:dyDescent="0.25">
      <c r="A46" t="s">
        <v>440</v>
      </c>
      <c r="B46" t="s">
        <v>441</v>
      </c>
      <c r="C46" t="s">
        <v>394</v>
      </c>
      <c r="D46">
        <v>126.5</v>
      </c>
    </row>
    <row r="47" spans="1:4" x14ac:dyDescent="0.25">
      <c r="A47" t="s">
        <v>440</v>
      </c>
      <c r="B47" t="s">
        <v>441</v>
      </c>
      <c r="C47" t="s">
        <v>395</v>
      </c>
      <c r="D47">
        <v>126.1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7043-2C59-4A9A-B486-32670C1F25D1}">
  <dimension ref="A1:D140"/>
  <sheetViews>
    <sheetView topLeftCell="A87" workbookViewId="0"/>
  </sheetViews>
  <sheetFormatPr baseColWidth="10" defaultRowHeight="15" x14ac:dyDescent="0.25"/>
  <cols>
    <col min="1" max="2" width="40.5703125" bestFit="1" customWidth="1"/>
    <col min="3" max="3" width="27.85546875" bestFit="1" customWidth="1"/>
    <col min="4" max="4" width="10.42578125" bestFit="1" customWidth="1"/>
  </cols>
  <sheetData>
    <row r="1" spans="1:4" x14ac:dyDescent="0.25">
      <c r="A1" t="s">
        <v>449</v>
      </c>
      <c r="B1" t="s">
        <v>450</v>
      </c>
      <c r="C1" t="s">
        <v>451</v>
      </c>
      <c r="D1" t="s">
        <v>452</v>
      </c>
    </row>
    <row r="2" spans="1:4" x14ac:dyDescent="0.25">
      <c r="A2" t="s">
        <v>453</v>
      </c>
      <c r="B2" t="s">
        <v>454</v>
      </c>
      <c r="C2" t="s">
        <v>14</v>
      </c>
      <c r="D2">
        <v>79.2</v>
      </c>
    </row>
    <row r="3" spans="1:4" x14ac:dyDescent="0.25">
      <c r="A3" t="s">
        <v>453</v>
      </c>
      <c r="B3" t="s">
        <v>454</v>
      </c>
      <c r="C3" t="s">
        <v>17</v>
      </c>
      <c r="D3">
        <v>79.2</v>
      </c>
    </row>
    <row r="4" spans="1:4" x14ac:dyDescent="0.25">
      <c r="A4" t="s">
        <v>453</v>
      </c>
      <c r="B4" t="s">
        <v>454</v>
      </c>
      <c r="C4" t="s">
        <v>19</v>
      </c>
      <c r="D4">
        <v>79.2</v>
      </c>
    </row>
    <row r="5" spans="1:4" x14ac:dyDescent="0.25">
      <c r="A5" t="s">
        <v>453</v>
      </c>
      <c r="B5" t="s">
        <v>454</v>
      </c>
      <c r="C5" t="s">
        <v>21</v>
      </c>
      <c r="D5">
        <v>79.2</v>
      </c>
    </row>
    <row r="6" spans="1:4" x14ac:dyDescent="0.25">
      <c r="A6" t="s">
        <v>453</v>
      </c>
      <c r="B6" t="s">
        <v>454</v>
      </c>
      <c r="C6" t="s">
        <v>24</v>
      </c>
      <c r="D6">
        <v>79.5</v>
      </c>
    </row>
    <row r="7" spans="1:4" x14ac:dyDescent="0.25">
      <c r="A7" t="s">
        <v>453</v>
      </c>
      <c r="B7" t="s">
        <v>454</v>
      </c>
      <c r="C7" t="s">
        <v>27</v>
      </c>
      <c r="D7">
        <v>79.5</v>
      </c>
    </row>
    <row r="8" spans="1:4" x14ac:dyDescent="0.25">
      <c r="A8" t="s">
        <v>453</v>
      </c>
      <c r="B8" t="s">
        <v>454</v>
      </c>
      <c r="C8" t="s">
        <v>31</v>
      </c>
      <c r="D8">
        <v>79.5</v>
      </c>
    </row>
    <row r="9" spans="1:4" x14ac:dyDescent="0.25">
      <c r="A9" t="s">
        <v>453</v>
      </c>
      <c r="B9" t="s">
        <v>454</v>
      </c>
      <c r="C9" t="s">
        <v>34</v>
      </c>
      <c r="D9">
        <v>79.5</v>
      </c>
    </row>
    <row r="10" spans="1:4" x14ac:dyDescent="0.25">
      <c r="A10" t="s">
        <v>453</v>
      </c>
      <c r="B10" t="s">
        <v>454</v>
      </c>
      <c r="C10" t="s">
        <v>37</v>
      </c>
      <c r="D10">
        <v>79.5</v>
      </c>
    </row>
    <row r="11" spans="1:4" x14ac:dyDescent="0.25">
      <c r="A11" t="s">
        <v>453</v>
      </c>
      <c r="B11" t="s">
        <v>454</v>
      </c>
      <c r="C11" t="s">
        <v>39</v>
      </c>
      <c r="D11">
        <v>79.599999999999994</v>
      </c>
    </row>
    <row r="12" spans="1:4" x14ac:dyDescent="0.25">
      <c r="A12" t="s">
        <v>453</v>
      </c>
      <c r="B12" t="s">
        <v>454</v>
      </c>
      <c r="C12" t="s">
        <v>41</v>
      </c>
      <c r="D12">
        <v>79.599999999999994</v>
      </c>
    </row>
    <row r="13" spans="1:4" x14ac:dyDescent="0.25">
      <c r="A13" t="s">
        <v>453</v>
      </c>
      <c r="B13" t="s">
        <v>454</v>
      </c>
      <c r="C13" t="s">
        <v>43</v>
      </c>
      <c r="D13">
        <v>79.599999999999994</v>
      </c>
    </row>
    <row r="14" spans="1:4" x14ac:dyDescent="0.25">
      <c r="A14" t="s">
        <v>453</v>
      </c>
      <c r="B14" t="s">
        <v>454</v>
      </c>
      <c r="C14" t="s">
        <v>45</v>
      </c>
      <c r="D14">
        <v>81</v>
      </c>
    </row>
    <row r="15" spans="1:4" x14ac:dyDescent="0.25">
      <c r="A15" t="s">
        <v>453</v>
      </c>
      <c r="B15" t="s">
        <v>454</v>
      </c>
      <c r="C15" t="s">
        <v>47</v>
      </c>
      <c r="D15">
        <v>81</v>
      </c>
    </row>
    <row r="16" spans="1:4" x14ac:dyDescent="0.25">
      <c r="A16" t="s">
        <v>453</v>
      </c>
      <c r="B16" t="s">
        <v>454</v>
      </c>
      <c r="C16" t="s">
        <v>49</v>
      </c>
      <c r="D16">
        <v>81.099999999999994</v>
      </c>
    </row>
    <row r="17" spans="1:4" x14ac:dyDescent="0.25">
      <c r="A17" t="s">
        <v>453</v>
      </c>
      <c r="B17" t="s">
        <v>454</v>
      </c>
      <c r="C17" t="s">
        <v>51</v>
      </c>
      <c r="D17">
        <v>81.099999999999994</v>
      </c>
    </row>
    <row r="18" spans="1:4" x14ac:dyDescent="0.25">
      <c r="A18" t="s">
        <v>453</v>
      </c>
      <c r="B18" t="s">
        <v>454</v>
      </c>
      <c r="C18" t="s">
        <v>53</v>
      </c>
      <c r="D18">
        <v>81.099999999999994</v>
      </c>
    </row>
    <row r="19" spans="1:4" x14ac:dyDescent="0.25">
      <c r="A19" t="s">
        <v>453</v>
      </c>
      <c r="B19" t="s">
        <v>454</v>
      </c>
      <c r="C19" t="s">
        <v>55</v>
      </c>
      <c r="D19">
        <v>81.099999999999994</v>
      </c>
    </row>
    <row r="20" spans="1:4" x14ac:dyDescent="0.25">
      <c r="A20" t="s">
        <v>453</v>
      </c>
      <c r="B20" t="s">
        <v>454</v>
      </c>
      <c r="C20" t="s">
        <v>57</v>
      </c>
      <c r="D20">
        <v>81.099999999999994</v>
      </c>
    </row>
    <row r="21" spans="1:4" x14ac:dyDescent="0.25">
      <c r="A21" t="s">
        <v>453</v>
      </c>
      <c r="B21" t="s">
        <v>454</v>
      </c>
      <c r="C21" t="s">
        <v>59</v>
      </c>
      <c r="D21">
        <v>81.099999999999994</v>
      </c>
    </row>
    <row r="22" spans="1:4" x14ac:dyDescent="0.25">
      <c r="A22" t="s">
        <v>453</v>
      </c>
      <c r="B22" t="s">
        <v>454</v>
      </c>
      <c r="C22" t="s">
        <v>61</v>
      </c>
      <c r="D22">
        <v>81.099999999999994</v>
      </c>
    </row>
    <row r="23" spans="1:4" x14ac:dyDescent="0.25">
      <c r="A23" t="s">
        <v>453</v>
      </c>
      <c r="B23" t="s">
        <v>454</v>
      </c>
      <c r="C23" t="s">
        <v>63</v>
      </c>
      <c r="D23">
        <v>81.3</v>
      </c>
    </row>
    <row r="24" spans="1:4" x14ac:dyDescent="0.25">
      <c r="A24" t="s">
        <v>453</v>
      </c>
      <c r="B24" t="s">
        <v>454</v>
      </c>
      <c r="C24" t="s">
        <v>65</v>
      </c>
      <c r="D24">
        <v>81.3</v>
      </c>
    </row>
    <row r="25" spans="1:4" x14ac:dyDescent="0.25">
      <c r="A25" t="s">
        <v>453</v>
      </c>
      <c r="B25" t="s">
        <v>454</v>
      </c>
      <c r="C25" t="s">
        <v>67</v>
      </c>
      <c r="D25">
        <v>81.400000000000006</v>
      </c>
    </row>
    <row r="26" spans="1:4" x14ac:dyDescent="0.25">
      <c r="A26" t="s">
        <v>453</v>
      </c>
      <c r="B26" t="s">
        <v>454</v>
      </c>
      <c r="C26" t="s">
        <v>69</v>
      </c>
      <c r="D26">
        <v>82.2</v>
      </c>
    </row>
    <row r="27" spans="1:4" x14ac:dyDescent="0.25">
      <c r="A27" t="s">
        <v>453</v>
      </c>
      <c r="B27" t="s">
        <v>454</v>
      </c>
      <c r="C27" t="s">
        <v>71</v>
      </c>
      <c r="D27">
        <v>82.3</v>
      </c>
    </row>
    <row r="28" spans="1:4" x14ac:dyDescent="0.25">
      <c r="A28" t="s">
        <v>453</v>
      </c>
      <c r="B28" t="s">
        <v>454</v>
      </c>
      <c r="C28" t="s">
        <v>73</v>
      </c>
      <c r="D28">
        <v>82.3</v>
      </c>
    </row>
    <row r="29" spans="1:4" x14ac:dyDescent="0.25">
      <c r="A29" t="s">
        <v>453</v>
      </c>
      <c r="B29" t="s">
        <v>454</v>
      </c>
      <c r="C29" t="s">
        <v>75</v>
      </c>
      <c r="D29">
        <v>83</v>
      </c>
    </row>
    <row r="30" spans="1:4" x14ac:dyDescent="0.25">
      <c r="A30" t="s">
        <v>453</v>
      </c>
      <c r="B30" t="s">
        <v>454</v>
      </c>
      <c r="C30" t="s">
        <v>77</v>
      </c>
      <c r="D30">
        <v>83</v>
      </c>
    </row>
    <row r="31" spans="1:4" x14ac:dyDescent="0.25">
      <c r="A31" t="s">
        <v>453</v>
      </c>
      <c r="B31" t="s">
        <v>454</v>
      </c>
      <c r="C31" t="s">
        <v>79</v>
      </c>
      <c r="D31">
        <v>83</v>
      </c>
    </row>
    <row r="32" spans="1:4" x14ac:dyDescent="0.25">
      <c r="A32" t="s">
        <v>453</v>
      </c>
      <c r="B32" t="s">
        <v>454</v>
      </c>
      <c r="C32" t="s">
        <v>81</v>
      </c>
      <c r="D32">
        <v>83</v>
      </c>
    </row>
    <row r="33" spans="1:4" x14ac:dyDescent="0.25">
      <c r="A33" t="s">
        <v>453</v>
      </c>
      <c r="B33" t="s">
        <v>454</v>
      </c>
      <c r="C33" t="s">
        <v>83</v>
      </c>
      <c r="D33">
        <v>83</v>
      </c>
    </row>
    <row r="34" spans="1:4" x14ac:dyDescent="0.25">
      <c r="A34" t="s">
        <v>453</v>
      </c>
      <c r="B34" t="s">
        <v>454</v>
      </c>
      <c r="C34" t="s">
        <v>85</v>
      </c>
      <c r="D34">
        <v>83.4</v>
      </c>
    </row>
    <row r="35" spans="1:4" x14ac:dyDescent="0.25">
      <c r="A35" t="s">
        <v>453</v>
      </c>
      <c r="B35" t="s">
        <v>454</v>
      </c>
      <c r="C35" t="s">
        <v>87</v>
      </c>
      <c r="D35">
        <v>82.8</v>
      </c>
    </row>
    <row r="36" spans="1:4" x14ac:dyDescent="0.25">
      <c r="A36" t="s">
        <v>453</v>
      </c>
      <c r="B36" t="s">
        <v>454</v>
      </c>
      <c r="C36" t="s">
        <v>89</v>
      </c>
      <c r="D36">
        <v>84.2</v>
      </c>
    </row>
    <row r="37" spans="1:4" x14ac:dyDescent="0.25">
      <c r="A37" t="s">
        <v>453</v>
      </c>
      <c r="B37" t="s">
        <v>454</v>
      </c>
      <c r="C37" t="s">
        <v>91</v>
      </c>
      <c r="D37">
        <v>84.2</v>
      </c>
    </row>
    <row r="38" spans="1:4" x14ac:dyDescent="0.25">
      <c r="A38" t="s">
        <v>453</v>
      </c>
      <c r="B38" t="s">
        <v>454</v>
      </c>
      <c r="C38" t="s">
        <v>92</v>
      </c>
      <c r="D38">
        <v>85.3</v>
      </c>
    </row>
    <row r="39" spans="1:4" x14ac:dyDescent="0.25">
      <c r="A39" t="s">
        <v>453</v>
      </c>
      <c r="B39" t="s">
        <v>454</v>
      </c>
      <c r="C39" t="s">
        <v>93</v>
      </c>
      <c r="D39">
        <v>85.3</v>
      </c>
    </row>
    <row r="40" spans="1:4" x14ac:dyDescent="0.25">
      <c r="A40" t="s">
        <v>453</v>
      </c>
      <c r="B40" t="s">
        <v>454</v>
      </c>
      <c r="C40" t="s">
        <v>94</v>
      </c>
      <c r="D40">
        <v>85.3</v>
      </c>
    </row>
    <row r="41" spans="1:4" x14ac:dyDescent="0.25">
      <c r="A41" t="s">
        <v>453</v>
      </c>
      <c r="B41" t="s">
        <v>454</v>
      </c>
      <c r="C41" t="s">
        <v>95</v>
      </c>
      <c r="D41">
        <v>85.3</v>
      </c>
    </row>
    <row r="42" spans="1:4" x14ac:dyDescent="0.25">
      <c r="A42" t="s">
        <v>453</v>
      </c>
      <c r="B42" t="s">
        <v>454</v>
      </c>
      <c r="C42" t="s">
        <v>96</v>
      </c>
      <c r="D42">
        <v>85.4</v>
      </c>
    </row>
    <row r="43" spans="1:4" x14ac:dyDescent="0.25">
      <c r="A43" t="s">
        <v>453</v>
      </c>
      <c r="B43" t="s">
        <v>454</v>
      </c>
      <c r="C43" t="s">
        <v>97</v>
      </c>
      <c r="D43">
        <v>85.7</v>
      </c>
    </row>
    <row r="44" spans="1:4" x14ac:dyDescent="0.25">
      <c r="A44" t="s">
        <v>453</v>
      </c>
      <c r="B44" t="s">
        <v>454</v>
      </c>
      <c r="C44" t="s">
        <v>98</v>
      </c>
      <c r="D44">
        <v>85.7</v>
      </c>
    </row>
    <row r="45" spans="1:4" x14ac:dyDescent="0.25">
      <c r="A45" t="s">
        <v>453</v>
      </c>
      <c r="B45" t="s">
        <v>454</v>
      </c>
      <c r="C45" t="s">
        <v>99</v>
      </c>
      <c r="D45">
        <v>85.8</v>
      </c>
    </row>
    <row r="46" spans="1:4" x14ac:dyDescent="0.25">
      <c r="A46" t="s">
        <v>453</v>
      </c>
      <c r="B46" t="s">
        <v>454</v>
      </c>
      <c r="C46" t="s">
        <v>100</v>
      </c>
      <c r="D46">
        <v>85.5</v>
      </c>
    </row>
    <row r="47" spans="1:4" x14ac:dyDescent="0.25">
      <c r="A47" t="s">
        <v>453</v>
      </c>
      <c r="B47" t="s">
        <v>454</v>
      </c>
      <c r="C47" t="s">
        <v>101</v>
      </c>
      <c r="D47">
        <v>86</v>
      </c>
    </row>
    <row r="48" spans="1:4" x14ac:dyDescent="0.25">
      <c r="A48" t="s">
        <v>453</v>
      </c>
      <c r="B48" t="s">
        <v>454</v>
      </c>
      <c r="C48" t="s">
        <v>102</v>
      </c>
      <c r="D48">
        <v>86.4</v>
      </c>
    </row>
    <row r="49" spans="1:4" x14ac:dyDescent="0.25">
      <c r="A49" t="s">
        <v>453</v>
      </c>
      <c r="B49" t="s">
        <v>454</v>
      </c>
      <c r="C49" t="s">
        <v>103</v>
      </c>
      <c r="D49">
        <v>86.4</v>
      </c>
    </row>
    <row r="50" spans="1:4" x14ac:dyDescent="0.25">
      <c r="A50" t="s">
        <v>453</v>
      </c>
      <c r="B50" t="s">
        <v>454</v>
      </c>
      <c r="C50" t="s">
        <v>104</v>
      </c>
      <c r="D50">
        <v>87.1</v>
      </c>
    </row>
    <row r="51" spans="1:4" x14ac:dyDescent="0.25">
      <c r="A51" t="s">
        <v>453</v>
      </c>
      <c r="B51" t="s">
        <v>454</v>
      </c>
      <c r="C51" t="s">
        <v>105</v>
      </c>
      <c r="D51">
        <v>87.1</v>
      </c>
    </row>
    <row r="52" spans="1:4" x14ac:dyDescent="0.25">
      <c r="A52" t="s">
        <v>453</v>
      </c>
      <c r="B52" t="s">
        <v>454</v>
      </c>
      <c r="C52" t="s">
        <v>106</v>
      </c>
      <c r="D52">
        <v>87.2</v>
      </c>
    </row>
    <row r="53" spans="1:4" x14ac:dyDescent="0.25">
      <c r="A53" t="s">
        <v>453</v>
      </c>
      <c r="B53" t="s">
        <v>454</v>
      </c>
      <c r="C53" t="s">
        <v>107</v>
      </c>
      <c r="D53">
        <v>87.3</v>
      </c>
    </row>
    <row r="54" spans="1:4" x14ac:dyDescent="0.25">
      <c r="A54" t="s">
        <v>453</v>
      </c>
      <c r="B54" t="s">
        <v>454</v>
      </c>
      <c r="C54" t="s">
        <v>108</v>
      </c>
      <c r="D54">
        <v>87.3</v>
      </c>
    </row>
    <row r="55" spans="1:4" x14ac:dyDescent="0.25">
      <c r="A55" t="s">
        <v>453</v>
      </c>
      <c r="B55" t="s">
        <v>454</v>
      </c>
      <c r="C55" t="s">
        <v>109</v>
      </c>
      <c r="D55">
        <v>87.4</v>
      </c>
    </row>
    <row r="56" spans="1:4" x14ac:dyDescent="0.25">
      <c r="A56" t="s">
        <v>453</v>
      </c>
      <c r="B56" t="s">
        <v>454</v>
      </c>
      <c r="C56" t="s">
        <v>110</v>
      </c>
      <c r="D56">
        <v>87.4</v>
      </c>
    </row>
    <row r="57" spans="1:4" x14ac:dyDescent="0.25">
      <c r="A57" t="s">
        <v>453</v>
      </c>
      <c r="B57" t="s">
        <v>454</v>
      </c>
      <c r="C57" t="s">
        <v>111</v>
      </c>
      <c r="D57">
        <v>87.3</v>
      </c>
    </row>
    <row r="58" spans="1:4" x14ac:dyDescent="0.25">
      <c r="A58" t="s">
        <v>453</v>
      </c>
      <c r="B58" t="s">
        <v>454</v>
      </c>
      <c r="C58" t="s">
        <v>112</v>
      </c>
      <c r="D58">
        <v>85.9</v>
      </c>
    </row>
    <row r="59" spans="1:4" x14ac:dyDescent="0.25">
      <c r="A59" t="s">
        <v>453</v>
      </c>
      <c r="B59" t="s">
        <v>454</v>
      </c>
      <c r="C59" t="s">
        <v>113</v>
      </c>
      <c r="D59">
        <v>85.9</v>
      </c>
    </row>
    <row r="60" spans="1:4" x14ac:dyDescent="0.25">
      <c r="A60" t="s">
        <v>453</v>
      </c>
      <c r="B60" t="s">
        <v>454</v>
      </c>
      <c r="C60" t="s">
        <v>114</v>
      </c>
      <c r="D60">
        <v>86</v>
      </c>
    </row>
    <row r="61" spans="1:4" x14ac:dyDescent="0.25">
      <c r="A61" t="s">
        <v>453</v>
      </c>
      <c r="B61" t="s">
        <v>454</v>
      </c>
      <c r="C61" t="s">
        <v>115</v>
      </c>
      <c r="D61">
        <v>86</v>
      </c>
    </row>
    <row r="62" spans="1:4" x14ac:dyDescent="0.25">
      <c r="A62" t="s">
        <v>453</v>
      </c>
      <c r="B62" t="s">
        <v>454</v>
      </c>
      <c r="C62" t="s">
        <v>116</v>
      </c>
      <c r="D62">
        <v>85.5</v>
      </c>
    </row>
    <row r="63" spans="1:4" x14ac:dyDescent="0.25">
      <c r="A63" t="s">
        <v>453</v>
      </c>
      <c r="B63" t="s">
        <v>454</v>
      </c>
      <c r="C63" t="s">
        <v>117</v>
      </c>
      <c r="D63">
        <v>85.5</v>
      </c>
    </row>
    <row r="64" spans="1:4" x14ac:dyDescent="0.25">
      <c r="A64" t="s">
        <v>453</v>
      </c>
      <c r="B64" t="s">
        <v>454</v>
      </c>
      <c r="C64" t="s">
        <v>118</v>
      </c>
      <c r="D64">
        <v>85.5</v>
      </c>
    </row>
    <row r="65" spans="1:4" x14ac:dyDescent="0.25">
      <c r="A65" t="s">
        <v>453</v>
      </c>
      <c r="B65" t="s">
        <v>454</v>
      </c>
      <c r="C65" t="s">
        <v>119</v>
      </c>
      <c r="D65">
        <v>87</v>
      </c>
    </row>
    <row r="66" spans="1:4" x14ac:dyDescent="0.25">
      <c r="A66" t="s">
        <v>453</v>
      </c>
      <c r="B66" t="s">
        <v>454</v>
      </c>
      <c r="C66" t="s">
        <v>120</v>
      </c>
      <c r="D66">
        <v>88.9</v>
      </c>
    </row>
    <row r="67" spans="1:4" x14ac:dyDescent="0.25">
      <c r="A67" t="s">
        <v>453</v>
      </c>
      <c r="B67" t="s">
        <v>454</v>
      </c>
      <c r="C67" t="s">
        <v>121</v>
      </c>
      <c r="D67">
        <v>89.6</v>
      </c>
    </row>
    <row r="68" spans="1:4" x14ac:dyDescent="0.25">
      <c r="A68" t="s">
        <v>453</v>
      </c>
      <c r="B68" t="s">
        <v>454</v>
      </c>
      <c r="C68" t="s">
        <v>122</v>
      </c>
      <c r="D68">
        <v>90.1</v>
      </c>
    </row>
    <row r="69" spans="1:4" x14ac:dyDescent="0.25">
      <c r="A69" t="s">
        <v>453</v>
      </c>
      <c r="B69" t="s">
        <v>454</v>
      </c>
      <c r="C69" t="s">
        <v>123</v>
      </c>
      <c r="D69">
        <v>90.1</v>
      </c>
    </row>
    <row r="70" spans="1:4" x14ac:dyDescent="0.25">
      <c r="A70" t="s">
        <v>453</v>
      </c>
      <c r="B70" t="s">
        <v>454</v>
      </c>
      <c r="C70" t="s">
        <v>124</v>
      </c>
      <c r="D70">
        <v>90.3</v>
      </c>
    </row>
    <row r="71" spans="1:4" x14ac:dyDescent="0.25">
      <c r="A71" t="s">
        <v>453</v>
      </c>
      <c r="B71" t="s">
        <v>454</v>
      </c>
      <c r="C71" t="s">
        <v>125</v>
      </c>
      <c r="D71">
        <v>89.9</v>
      </c>
    </row>
    <row r="72" spans="1:4" x14ac:dyDescent="0.25">
      <c r="A72" t="s">
        <v>453</v>
      </c>
      <c r="B72" t="s">
        <v>454</v>
      </c>
      <c r="C72" t="s">
        <v>126</v>
      </c>
      <c r="D72">
        <v>89.9</v>
      </c>
    </row>
    <row r="73" spans="1:4" x14ac:dyDescent="0.25">
      <c r="A73" t="s">
        <v>453</v>
      </c>
      <c r="B73" t="s">
        <v>454</v>
      </c>
      <c r="C73" t="s">
        <v>127</v>
      </c>
      <c r="D73">
        <v>89.9</v>
      </c>
    </row>
    <row r="74" spans="1:4" x14ac:dyDescent="0.25">
      <c r="A74" t="s">
        <v>453</v>
      </c>
      <c r="B74" t="s">
        <v>454</v>
      </c>
      <c r="C74" t="s">
        <v>128</v>
      </c>
      <c r="D74">
        <v>90</v>
      </c>
    </row>
    <row r="75" spans="1:4" x14ac:dyDescent="0.25">
      <c r="A75" t="s">
        <v>453</v>
      </c>
      <c r="B75" t="s">
        <v>454</v>
      </c>
      <c r="C75" t="s">
        <v>129</v>
      </c>
      <c r="D75">
        <v>90</v>
      </c>
    </row>
    <row r="76" spans="1:4" x14ac:dyDescent="0.25">
      <c r="A76" t="s">
        <v>453</v>
      </c>
      <c r="B76" t="s">
        <v>454</v>
      </c>
      <c r="C76" t="s">
        <v>130</v>
      </c>
      <c r="D76">
        <v>90</v>
      </c>
    </row>
    <row r="77" spans="1:4" x14ac:dyDescent="0.25">
      <c r="A77" t="s">
        <v>453</v>
      </c>
      <c r="B77" t="s">
        <v>454</v>
      </c>
      <c r="C77" t="s">
        <v>131</v>
      </c>
      <c r="D77">
        <v>89.9</v>
      </c>
    </row>
    <row r="78" spans="1:4" x14ac:dyDescent="0.25">
      <c r="A78" t="s">
        <v>453</v>
      </c>
      <c r="B78" t="s">
        <v>454</v>
      </c>
      <c r="C78" t="s">
        <v>132</v>
      </c>
      <c r="D78">
        <v>89.9</v>
      </c>
    </row>
    <row r="79" spans="1:4" x14ac:dyDescent="0.25">
      <c r="A79" t="s">
        <v>453</v>
      </c>
      <c r="B79" t="s">
        <v>454</v>
      </c>
      <c r="C79" t="s">
        <v>133</v>
      </c>
      <c r="D79">
        <v>89.6</v>
      </c>
    </row>
    <row r="80" spans="1:4" x14ac:dyDescent="0.25">
      <c r="A80" t="s">
        <v>453</v>
      </c>
      <c r="B80" t="s">
        <v>454</v>
      </c>
      <c r="C80" t="s">
        <v>134</v>
      </c>
      <c r="D80">
        <v>89.7</v>
      </c>
    </row>
    <row r="81" spans="1:4" x14ac:dyDescent="0.25">
      <c r="A81" t="s">
        <v>453</v>
      </c>
      <c r="B81" t="s">
        <v>454</v>
      </c>
      <c r="C81" t="s">
        <v>135</v>
      </c>
      <c r="D81">
        <v>89.7</v>
      </c>
    </row>
    <row r="82" spans="1:4" x14ac:dyDescent="0.25">
      <c r="A82" t="s">
        <v>453</v>
      </c>
      <c r="B82" t="s">
        <v>454</v>
      </c>
      <c r="C82" t="s">
        <v>136</v>
      </c>
      <c r="D82">
        <v>89.8</v>
      </c>
    </row>
    <row r="83" spans="1:4" x14ac:dyDescent="0.25">
      <c r="A83" t="s">
        <v>453</v>
      </c>
      <c r="B83" t="s">
        <v>454</v>
      </c>
      <c r="C83" t="s">
        <v>137</v>
      </c>
      <c r="D83">
        <v>90</v>
      </c>
    </row>
    <row r="84" spans="1:4" x14ac:dyDescent="0.25">
      <c r="A84" t="s">
        <v>453</v>
      </c>
      <c r="B84" t="s">
        <v>454</v>
      </c>
      <c r="C84" t="s">
        <v>138</v>
      </c>
      <c r="D84">
        <v>90.5</v>
      </c>
    </row>
    <row r="85" spans="1:4" x14ac:dyDescent="0.25">
      <c r="A85" t="s">
        <v>453</v>
      </c>
      <c r="B85" t="s">
        <v>454</v>
      </c>
      <c r="C85" t="s">
        <v>139</v>
      </c>
      <c r="D85">
        <v>90.5</v>
      </c>
    </row>
    <row r="86" spans="1:4" x14ac:dyDescent="0.25">
      <c r="A86" t="s">
        <v>453</v>
      </c>
      <c r="B86" t="s">
        <v>454</v>
      </c>
      <c r="C86" t="s">
        <v>140</v>
      </c>
      <c r="D86">
        <v>91.4</v>
      </c>
    </row>
    <row r="87" spans="1:4" x14ac:dyDescent="0.25">
      <c r="A87" t="s">
        <v>453</v>
      </c>
      <c r="B87" t="s">
        <v>454</v>
      </c>
      <c r="C87" t="s">
        <v>141</v>
      </c>
      <c r="D87">
        <v>91.7</v>
      </c>
    </row>
    <row r="88" spans="1:4" x14ac:dyDescent="0.25">
      <c r="A88" t="s">
        <v>453</v>
      </c>
      <c r="B88" t="s">
        <v>454</v>
      </c>
      <c r="C88" t="s">
        <v>142</v>
      </c>
      <c r="D88">
        <v>92.3</v>
      </c>
    </row>
    <row r="89" spans="1:4" x14ac:dyDescent="0.25">
      <c r="A89" t="s">
        <v>453</v>
      </c>
      <c r="B89" t="s">
        <v>454</v>
      </c>
      <c r="C89" t="s">
        <v>143</v>
      </c>
      <c r="D89">
        <v>92.5</v>
      </c>
    </row>
    <row r="90" spans="1:4" x14ac:dyDescent="0.25">
      <c r="A90" t="s">
        <v>453</v>
      </c>
      <c r="B90" t="s">
        <v>454</v>
      </c>
      <c r="C90" t="s">
        <v>144</v>
      </c>
      <c r="D90">
        <v>93.2</v>
      </c>
    </row>
    <row r="91" spans="1:4" x14ac:dyDescent="0.25">
      <c r="A91" t="s">
        <v>453</v>
      </c>
      <c r="B91" t="s">
        <v>454</v>
      </c>
      <c r="C91" t="s">
        <v>145</v>
      </c>
      <c r="D91">
        <v>93.9</v>
      </c>
    </row>
    <row r="92" spans="1:4" x14ac:dyDescent="0.25">
      <c r="A92" t="s">
        <v>453</v>
      </c>
      <c r="B92" t="s">
        <v>454</v>
      </c>
      <c r="C92" t="s">
        <v>146</v>
      </c>
      <c r="D92">
        <v>94.7</v>
      </c>
    </row>
    <row r="93" spans="1:4" x14ac:dyDescent="0.25">
      <c r="A93" t="s">
        <v>453</v>
      </c>
      <c r="B93" t="s">
        <v>454</v>
      </c>
      <c r="C93" t="s">
        <v>147</v>
      </c>
      <c r="D93">
        <v>95.3</v>
      </c>
    </row>
    <row r="94" spans="1:4" x14ac:dyDescent="0.25">
      <c r="A94" t="s">
        <v>453</v>
      </c>
      <c r="B94" t="s">
        <v>454</v>
      </c>
      <c r="C94" t="s">
        <v>148</v>
      </c>
      <c r="D94">
        <v>95.4</v>
      </c>
    </row>
    <row r="95" spans="1:4" x14ac:dyDescent="0.25">
      <c r="A95" t="s">
        <v>453</v>
      </c>
      <c r="B95" t="s">
        <v>454</v>
      </c>
      <c r="C95" t="s">
        <v>149</v>
      </c>
      <c r="D95">
        <v>95.5</v>
      </c>
    </row>
    <row r="96" spans="1:4" x14ac:dyDescent="0.25">
      <c r="A96" t="s">
        <v>453</v>
      </c>
      <c r="B96" t="s">
        <v>454</v>
      </c>
      <c r="C96" t="s">
        <v>150</v>
      </c>
      <c r="D96">
        <v>95.6</v>
      </c>
    </row>
    <row r="97" spans="1:4" x14ac:dyDescent="0.25">
      <c r="A97" t="s">
        <v>453</v>
      </c>
      <c r="B97" t="s">
        <v>454</v>
      </c>
      <c r="C97" t="s">
        <v>151</v>
      </c>
      <c r="D97">
        <v>95.6</v>
      </c>
    </row>
    <row r="98" spans="1:4" x14ac:dyDescent="0.25">
      <c r="A98" t="s">
        <v>453</v>
      </c>
      <c r="B98" t="s">
        <v>454</v>
      </c>
      <c r="C98" t="s">
        <v>152</v>
      </c>
      <c r="D98">
        <v>102.5</v>
      </c>
    </row>
    <row r="99" spans="1:4" x14ac:dyDescent="0.25">
      <c r="A99" t="s">
        <v>453</v>
      </c>
      <c r="B99" t="s">
        <v>454</v>
      </c>
      <c r="C99" t="s">
        <v>153</v>
      </c>
      <c r="D99">
        <v>101.8</v>
      </c>
    </row>
    <row r="100" spans="1:4" x14ac:dyDescent="0.25">
      <c r="A100" t="s">
        <v>453</v>
      </c>
      <c r="B100" t="s">
        <v>454</v>
      </c>
      <c r="C100" t="s">
        <v>154</v>
      </c>
      <c r="D100">
        <v>101.8</v>
      </c>
    </row>
    <row r="101" spans="1:4" x14ac:dyDescent="0.25">
      <c r="A101" t="s">
        <v>453</v>
      </c>
      <c r="B101" t="s">
        <v>454</v>
      </c>
      <c r="C101" t="s">
        <v>155</v>
      </c>
      <c r="D101">
        <v>101.2</v>
      </c>
    </row>
    <row r="102" spans="1:4" x14ac:dyDescent="0.25">
      <c r="A102" t="s">
        <v>453</v>
      </c>
      <c r="B102" t="s">
        <v>454</v>
      </c>
      <c r="C102" t="s">
        <v>156</v>
      </c>
      <c r="D102">
        <v>101.4</v>
      </c>
    </row>
    <row r="103" spans="1:4" x14ac:dyDescent="0.25">
      <c r="A103" t="s">
        <v>453</v>
      </c>
      <c r="B103" t="s">
        <v>454</v>
      </c>
      <c r="C103" t="s">
        <v>157</v>
      </c>
      <c r="D103">
        <v>101.1</v>
      </c>
    </row>
    <row r="104" spans="1:4" x14ac:dyDescent="0.25">
      <c r="A104" t="s">
        <v>453</v>
      </c>
      <c r="B104" t="s">
        <v>454</v>
      </c>
      <c r="C104" t="s">
        <v>158</v>
      </c>
      <c r="D104">
        <v>101.1</v>
      </c>
    </row>
    <row r="105" spans="1:4" x14ac:dyDescent="0.25">
      <c r="A105" t="s">
        <v>453</v>
      </c>
      <c r="B105" t="s">
        <v>454</v>
      </c>
      <c r="C105" t="s">
        <v>159</v>
      </c>
      <c r="D105">
        <v>101</v>
      </c>
    </row>
    <row r="106" spans="1:4" x14ac:dyDescent="0.25">
      <c r="A106" t="s">
        <v>453</v>
      </c>
      <c r="B106" t="s">
        <v>454</v>
      </c>
      <c r="C106" t="s">
        <v>160</v>
      </c>
      <c r="D106">
        <v>101.4</v>
      </c>
    </row>
    <row r="107" spans="1:4" x14ac:dyDescent="0.25">
      <c r="A107" t="s">
        <v>453</v>
      </c>
      <c r="B107" t="s">
        <v>454</v>
      </c>
      <c r="C107" t="s">
        <v>161</v>
      </c>
      <c r="D107">
        <v>102.1</v>
      </c>
    </row>
    <row r="108" spans="1:4" x14ac:dyDescent="0.25">
      <c r="A108" t="s">
        <v>453</v>
      </c>
      <c r="B108" t="s">
        <v>454</v>
      </c>
      <c r="C108" t="s">
        <v>162</v>
      </c>
      <c r="D108">
        <v>102</v>
      </c>
    </row>
    <row r="109" spans="1:4" x14ac:dyDescent="0.25">
      <c r="A109" t="s">
        <v>453</v>
      </c>
      <c r="B109" t="s">
        <v>454</v>
      </c>
      <c r="C109" t="s">
        <v>163</v>
      </c>
      <c r="D109">
        <v>101.9</v>
      </c>
    </row>
    <row r="110" spans="1:4" x14ac:dyDescent="0.25">
      <c r="A110" t="s">
        <v>453</v>
      </c>
      <c r="B110" t="s">
        <v>454</v>
      </c>
      <c r="C110" t="s">
        <v>164</v>
      </c>
      <c r="D110">
        <v>100.5</v>
      </c>
    </row>
    <row r="111" spans="1:4" x14ac:dyDescent="0.25">
      <c r="A111" t="s">
        <v>453</v>
      </c>
      <c r="B111" t="s">
        <v>454</v>
      </c>
      <c r="C111" t="s">
        <v>165</v>
      </c>
      <c r="D111">
        <v>102.3</v>
      </c>
    </row>
    <row r="112" spans="1:4" x14ac:dyDescent="0.25">
      <c r="A112" t="s">
        <v>453</v>
      </c>
      <c r="B112" t="s">
        <v>454</v>
      </c>
      <c r="C112" t="s">
        <v>166</v>
      </c>
      <c r="D112">
        <v>101.9</v>
      </c>
    </row>
    <row r="113" spans="1:4" x14ac:dyDescent="0.25">
      <c r="A113" t="s">
        <v>453</v>
      </c>
      <c r="B113" t="s">
        <v>454</v>
      </c>
      <c r="C113" t="s">
        <v>167</v>
      </c>
      <c r="D113">
        <v>101.9</v>
      </c>
    </row>
    <row r="114" spans="1:4" x14ac:dyDescent="0.25">
      <c r="A114" t="s">
        <v>453</v>
      </c>
      <c r="B114" t="s">
        <v>454</v>
      </c>
      <c r="C114" t="s">
        <v>168</v>
      </c>
      <c r="D114">
        <v>99.8</v>
      </c>
    </row>
    <row r="115" spans="1:4" x14ac:dyDescent="0.25">
      <c r="A115" t="s">
        <v>453</v>
      </c>
      <c r="B115" t="s">
        <v>454</v>
      </c>
      <c r="C115" t="s">
        <v>169</v>
      </c>
      <c r="D115">
        <v>100.1</v>
      </c>
    </row>
    <row r="116" spans="1:4" x14ac:dyDescent="0.25">
      <c r="A116" t="s">
        <v>453</v>
      </c>
      <c r="B116" t="s">
        <v>454</v>
      </c>
      <c r="C116" t="s">
        <v>170</v>
      </c>
      <c r="D116">
        <v>100.1</v>
      </c>
    </row>
    <row r="117" spans="1:4" x14ac:dyDescent="0.25">
      <c r="A117" t="s">
        <v>453</v>
      </c>
      <c r="B117" t="s">
        <v>454</v>
      </c>
      <c r="C117" t="s">
        <v>171</v>
      </c>
      <c r="D117">
        <v>99.6</v>
      </c>
    </row>
    <row r="118" spans="1:4" x14ac:dyDescent="0.25">
      <c r="A118" t="s">
        <v>453</v>
      </c>
      <c r="B118" t="s">
        <v>454</v>
      </c>
      <c r="C118" t="s">
        <v>172</v>
      </c>
      <c r="D118">
        <v>99.6</v>
      </c>
    </row>
    <row r="119" spans="1:4" x14ac:dyDescent="0.25">
      <c r="A119" t="s">
        <v>453</v>
      </c>
      <c r="B119" t="s">
        <v>454</v>
      </c>
      <c r="C119" t="s">
        <v>173</v>
      </c>
      <c r="D119">
        <v>99.2</v>
      </c>
    </row>
    <row r="120" spans="1:4" x14ac:dyDescent="0.25">
      <c r="A120" t="s">
        <v>453</v>
      </c>
      <c r="B120" t="s">
        <v>454</v>
      </c>
      <c r="C120" t="s">
        <v>174</v>
      </c>
      <c r="D120">
        <v>99.2</v>
      </c>
    </row>
    <row r="121" spans="1:4" x14ac:dyDescent="0.25">
      <c r="A121" t="s">
        <v>453</v>
      </c>
      <c r="B121" t="s">
        <v>454</v>
      </c>
      <c r="C121" t="s">
        <v>175</v>
      </c>
      <c r="D121">
        <v>99.1</v>
      </c>
    </row>
    <row r="122" spans="1:4" x14ac:dyDescent="0.25">
      <c r="A122" t="s">
        <v>453</v>
      </c>
      <c r="B122" t="s">
        <v>454</v>
      </c>
      <c r="C122" t="s">
        <v>414</v>
      </c>
      <c r="D122">
        <v>99.5</v>
      </c>
    </row>
    <row r="123" spans="1:4" x14ac:dyDescent="0.25">
      <c r="A123" t="s">
        <v>453</v>
      </c>
      <c r="B123" t="s">
        <v>454</v>
      </c>
      <c r="C123" t="s">
        <v>415</v>
      </c>
      <c r="D123">
        <v>100.3</v>
      </c>
    </row>
    <row r="124" spans="1:4" x14ac:dyDescent="0.25">
      <c r="A124" t="s">
        <v>453</v>
      </c>
      <c r="B124" t="s">
        <v>454</v>
      </c>
      <c r="C124" t="s">
        <v>416</v>
      </c>
      <c r="D124">
        <v>100.1</v>
      </c>
    </row>
    <row r="125" spans="1:4" x14ac:dyDescent="0.25">
      <c r="A125" t="s">
        <v>453</v>
      </c>
      <c r="B125" t="s">
        <v>454</v>
      </c>
      <c r="C125" t="s">
        <v>417</v>
      </c>
      <c r="D125">
        <v>100.1</v>
      </c>
    </row>
    <row r="126" spans="1:4" x14ac:dyDescent="0.25">
      <c r="A126" t="s">
        <v>453</v>
      </c>
      <c r="B126" t="s">
        <v>454</v>
      </c>
      <c r="C126" t="s">
        <v>418</v>
      </c>
      <c r="D126">
        <v>100.1</v>
      </c>
    </row>
    <row r="127" spans="1:4" x14ac:dyDescent="0.25">
      <c r="A127" t="s">
        <v>453</v>
      </c>
      <c r="B127" t="s">
        <v>454</v>
      </c>
      <c r="C127" t="s">
        <v>419</v>
      </c>
      <c r="D127">
        <v>99.9</v>
      </c>
    </row>
    <row r="128" spans="1:4" x14ac:dyDescent="0.25">
      <c r="A128" t="s">
        <v>453</v>
      </c>
      <c r="B128" t="s">
        <v>454</v>
      </c>
      <c r="C128" t="s">
        <v>420</v>
      </c>
      <c r="D128">
        <v>99.9</v>
      </c>
    </row>
    <row r="129" spans="1:4" x14ac:dyDescent="0.25">
      <c r="A129" t="s">
        <v>453</v>
      </c>
      <c r="B129" t="s">
        <v>454</v>
      </c>
      <c r="C129" t="s">
        <v>421</v>
      </c>
      <c r="D129">
        <v>100</v>
      </c>
    </row>
    <row r="130" spans="1:4" x14ac:dyDescent="0.25">
      <c r="A130" t="s">
        <v>453</v>
      </c>
      <c r="B130" t="s">
        <v>454</v>
      </c>
      <c r="C130" t="s">
        <v>422</v>
      </c>
      <c r="D130">
        <v>99.9</v>
      </c>
    </row>
    <row r="131" spans="1:4" x14ac:dyDescent="0.25">
      <c r="A131" t="s">
        <v>453</v>
      </c>
      <c r="B131" t="s">
        <v>454</v>
      </c>
      <c r="C131" t="s">
        <v>343</v>
      </c>
      <c r="D131">
        <v>100</v>
      </c>
    </row>
    <row r="132" spans="1:4" x14ac:dyDescent="0.25">
      <c r="A132" t="s">
        <v>453</v>
      </c>
      <c r="B132" t="s">
        <v>454</v>
      </c>
      <c r="C132" t="s">
        <v>344</v>
      </c>
      <c r="D132">
        <v>100.1</v>
      </c>
    </row>
    <row r="133" spans="1:4" x14ac:dyDescent="0.25">
      <c r="A133" t="s">
        <v>453</v>
      </c>
      <c r="B133" t="s">
        <v>454</v>
      </c>
      <c r="C133" t="s">
        <v>345</v>
      </c>
      <c r="D133">
        <v>100.1</v>
      </c>
    </row>
    <row r="134" spans="1:4" x14ac:dyDescent="0.25">
      <c r="A134" t="s">
        <v>453</v>
      </c>
      <c r="B134" t="s">
        <v>454</v>
      </c>
      <c r="C134" t="s">
        <v>423</v>
      </c>
      <c r="D134">
        <v>103.6</v>
      </c>
    </row>
    <row r="135" spans="1:4" x14ac:dyDescent="0.25">
      <c r="A135" t="s">
        <v>453</v>
      </c>
      <c r="B135" t="s">
        <v>454</v>
      </c>
      <c r="C135" t="s">
        <v>424</v>
      </c>
      <c r="D135">
        <v>103.8</v>
      </c>
    </row>
    <row r="136" spans="1:4" x14ac:dyDescent="0.25">
      <c r="A136" t="s">
        <v>453</v>
      </c>
      <c r="B136" t="s">
        <v>454</v>
      </c>
      <c r="C136" t="s">
        <v>425</v>
      </c>
      <c r="D136">
        <v>103.8</v>
      </c>
    </row>
    <row r="137" spans="1:4" x14ac:dyDescent="0.25">
      <c r="A137" t="s">
        <v>453</v>
      </c>
      <c r="B137" t="s">
        <v>454</v>
      </c>
      <c r="C137" t="s">
        <v>426</v>
      </c>
      <c r="D137">
        <v>104.3</v>
      </c>
    </row>
    <row r="138" spans="1:4" x14ac:dyDescent="0.25">
      <c r="A138" t="s">
        <v>453</v>
      </c>
      <c r="B138" t="s">
        <v>454</v>
      </c>
      <c r="C138" t="s">
        <v>427</v>
      </c>
      <c r="D138">
        <v>104.3</v>
      </c>
    </row>
    <row r="139" spans="1:4" x14ac:dyDescent="0.25">
      <c r="A139" t="s">
        <v>453</v>
      </c>
      <c r="B139" t="s">
        <v>454</v>
      </c>
      <c r="C139" t="s">
        <v>428</v>
      </c>
      <c r="D139">
        <v>104.3</v>
      </c>
    </row>
    <row r="140" spans="1:4" x14ac:dyDescent="0.25">
      <c r="A140" t="s">
        <v>453</v>
      </c>
      <c r="B140" t="s">
        <v>454</v>
      </c>
      <c r="C140" t="s">
        <v>429</v>
      </c>
      <c r="D140">
        <v>104.3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06103-8958-4EE5-AF30-C84A8E650E5E}">
  <dimension ref="A1:E139"/>
  <sheetViews>
    <sheetView topLeftCell="A86" workbookViewId="0"/>
  </sheetViews>
  <sheetFormatPr baseColWidth="10" defaultRowHeight="15" x14ac:dyDescent="0.25"/>
  <cols>
    <col min="1" max="1" width="48.85546875" bestFit="1" customWidth="1"/>
    <col min="2" max="2" width="37.7109375" bestFit="1" customWidth="1"/>
    <col min="3" max="3" width="30" bestFit="1" customWidth="1"/>
    <col min="4" max="4" width="26.42578125" bestFit="1" customWidth="1"/>
    <col min="5" max="5" width="11.85546875" bestFit="1" customWidth="1"/>
  </cols>
  <sheetData>
    <row r="1" spans="1:5" x14ac:dyDescent="0.25">
      <c r="A1" t="s">
        <v>442</v>
      </c>
      <c r="B1" t="s">
        <v>443</v>
      </c>
      <c r="C1" t="s">
        <v>444</v>
      </c>
      <c r="D1" t="s">
        <v>445</v>
      </c>
      <c r="E1" t="s">
        <v>446</v>
      </c>
    </row>
    <row r="2" spans="1:5" x14ac:dyDescent="0.25">
      <c r="A2" t="s">
        <v>447</v>
      </c>
      <c r="B2" t="s">
        <v>186</v>
      </c>
      <c r="C2" t="s">
        <v>448</v>
      </c>
      <c r="D2" t="s">
        <v>14</v>
      </c>
      <c r="E2">
        <v>3.36</v>
      </c>
    </row>
    <row r="3" spans="1:5" x14ac:dyDescent="0.25">
      <c r="A3" t="s">
        <v>447</v>
      </c>
      <c r="B3" t="s">
        <v>186</v>
      </c>
      <c r="C3" t="s">
        <v>448</v>
      </c>
      <c r="D3" t="s">
        <v>17</v>
      </c>
      <c r="E3">
        <v>3.07</v>
      </c>
    </row>
    <row r="4" spans="1:5" x14ac:dyDescent="0.25">
      <c r="A4" t="s">
        <v>447</v>
      </c>
      <c r="B4" t="s">
        <v>186</v>
      </c>
      <c r="C4" t="s">
        <v>448</v>
      </c>
      <c r="D4" t="s">
        <v>19</v>
      </c>
      <c r="E4">
        <v>3.22</v>
      </c>
    </row>
    <row r="5" spans="1:5" x14ac:dyDescent="0.25">
      <c r="A5" t="s">
        <v>447</v>
      </c>
      <c r="B5" t="s">
        <v>186</v>
      </c>
      <c r="C5" t="s">
        <v>448</v>
      </c>
      <c r="D5" t="s">
        <v>21</v>
      </c>
      <c r="E5">
        <v>3.37</v>
      </c>
    </row>
    <row r="6" spans="1:5" x14ac:dyDescent="0.25">
      <c r="A6" t="s">
        <v>447</v>
      </c>
      <c r="B6" t="s">
        <v>186</v>
      </c>
      <c r="C6" t="s">
        <v>448</v>
      </c>
      <c r="D6" t="s">
        <v>24</v>
      </c>
      <c r="E6">
        <v>3.07</v>
      </c>
    </row>
    <row r="7" spans="1:5" x14ac:dyDescent="0.25">
      <c r="A7" t="s">
        <v>447</v>
      </c>
      <c r="B7" t="s">
        <v>186</v>
      </c>
      <c r="C7" t="s">
        <v>448</v>
      </c>
      <c r="D7" t="s">
        <v>27</v>
      </c>
      <c r="E7">
        <v>3.17</v>
      </c>
    </row>
    <row r="8" spans="1:5" x14ac:dyDescent="0.25">
      <c r="A8" t="s">
        <v>447</v>
      </c>
      <c r="B8" t="s">
        <v>186</v>
      </c>
      <c r="C8" t="s">
        <v>448</v>
      </c>
      <c r="D8" t="s">
        <v>31</v>
      </c>
      <c r="E8">
        <v>3.07</v>
      </c>
    </row>
    <row r="9" spans="1:5" x14ac:dyDescent="0.25">
      <c r="A9" t="s">
        <v>447</v>
      </c>
      <c r="B9" t="s">
        <v>186</v>
      </c>
      <c r="C9" t="s">
        <v>448</v>
      </c>
      <c r="D9" t="s">
        <v>34</v>
      </c>
      <c r="E9">
        <v>2.71</v>
      </c>
    </row>
    <row r="10" spans="1:5" x14ac:dyDescent="0.25">
      <c r="A10" t="s">
        <v>447</v>
      </c>
      <c r="B10" t="s">
        <v>186</v>
      </c>
      <c r="C10" t="s">
        <v>448</v>
      </c>
      <c r="D10" t="s">
        <v>37</v>
      </c>
      <c r="E10">
        <v>2.78</v>
      </c>
    </row>
    <row r="11" spans="1:5" x14ac:dyDescent="0.25">
      <c r="A11" t="s">
        <v>447</v>
      </c>
      <c r="B11" t="s">
        <v>186</v>
      </c>
      <c r="C11" t="s">
        <v>448</v>
      </c>
      <c r="D11" t="s">
        <v>39</v>
      </c>
      <c r="E11">
        <v>2.72</v>
      </c>
    </row>
    <row r="12" spans="1:5" x14ac:dyDescent="0.25">
      <c r="A12" t="s">
        <v>447</v>
      </c>
      <c r="B12" t="s">
        <v>186</v>
      </c>
      <c r="C12" t="s">
        <v>448</v>
      </c>
      <c r="D12" t="s">
        <v>41</v>
      </c>
      <c r="E12">
        <v>2.7</v>
      </c>
    </row>
    <row r="13" spans="1:5" x14ac:dyDescent="0.25">
      <c r="A13" t="s">
        <v>447</v>
      </c>
      <c r="B13" t="s">
        <v>186</v>
      </c>
      <c r="C13" t="s">
        <v>448</v>
      </c>
      <c r="D13" t="s">
        <v>43</v>
      </c>
      <c r="E13">
        <v>2.83</v>
      </c>
    </row>
    <row r="14" spans="1:5" x14ac:dyDescent="0.25">
      <c r="A14" t="s">
        <v>447</v>
      </c>
      <c r="B14" t="s">
        <v>186</v>
      </c>
      <c r="C14" t="s">
        <v>448</v>
      </c>
      <c r="D14" t="s">
        <v>45</v>
      </c>
      <c r="E14">
        <v>2.81</v>
      </c>
    </row>
    <row r="15" spans="1:5" x14ac:dyDescent="0.25">
      <c r="A15" t="s">
        <v>447</v>
      </c>
      <c r="B15" t="s">
        <v>186</v>
      </c>
      <c r="C15" t="s">
        <v>448</v>
      </c>
      <c r="D15" t="s">
        <v>47</v>
      </c>
      <c r="E15">
        <v>2.8</v>
      </c>
    </row>
    <row r="16" spans="1:5" x14ac:dyDescent="0.25">
      <c r="A16" t="s">
        <v>447</v>
      </c>
      <c r="B16" t="s">
        <v>186</v>
      </c>
      <c r="C16" t="s">
        <v>448</v>
      </c>
      <c r="D16" t="s">
        <v>49</v>
      </c>
      <c r="E16">
        <v>3.01</v>
      </c>
    </row>
    <row r="17" spans="1:5" x14ac:dyDescent="0.25">
      <c r="A17" t="s">
        <v>447</v>
      </c>
      <c r="B17" t="s">
        <v>186</v>
      </c>
      <c r="C17" t="s">
        <v>448</v>
      </c>
      <c r="D17" t="s">
        <v>51</v>
      </c>
      <c r="E17">
        <v>2.97</v>
      </c>
    </row>
    <row r="18" spans="1:5" x14ac:dyDescent="0.25">
      <c r="A18" t="s">
        <v>447</v>
      </c>
      <c r="B18" t="s">
        <v>186</v>
      </c>
      <c r="C18" t="s">
        <v>448</v>
      </c>
      <c r="D18" t="s">
        <v>53</v>
      </c>
      <c r="E18">
        <v>2.84</v>
      </c>
    </row>
    <row r="19" spans="1:5" x14ac:dyDescent="0.25">
      <c r="A19" t="s">
        <v>447</v>
      </c>
      <c r="B19" t="s">
        <v>186</v>
      </c>
      <c r="C19" t="s">
        <v>448</v>
      </c>
      <c r="D19" t="s">
        <v>55</v>
      </c>
      <c r="E19">
        <v>2.95</v>
      </c>
    </row>
    <row r="20" spans="1:5" x14ac:dyDescent="0.25">
      <c r="A20" t="s">
        <v>447</v>
      </c>
      <c r="B20" t="s">
        <v>186</v>
      </c>
      <c r="C20" t="s">
        <v>448</v>
      </c>
      <c r="D20" t="s">
        <v>57</v>
      </c>
      <c r="E20">
        <v>2.84</v>
      </c>
    </row>
    <row r="21" spans="1:5" x14ac:dyDescent="0.25">
      <c r="A21" t="s">
        <v>447</v>
      </c>
      <c r="B21" t="s">
        <v>186</v>
      </c>
      <c r="C21" t="s">
        <v>448</v>
      </c>
      <c r="D21" t="s">
        <v>59</v>
      </c>
      <c r="E21">
        <v>2.8</v>
      </c>
    </row>
    <row r="22" spans="1:5" x14ac:dyDescent="0.25">
      <c r="A22" t="s">
        <v>447</v>
      </c>
      <c r="B22" t="s">
        <v>186</v>
      </c>
      <c r="C22" t="s">
        <v>448</v>
      </c>
      <c r="D22" t="s">
        <v>61</v>
      </c>
      <c r="E22">
        <v>3.03</v>
      </c>
    </row>
    <row r="23" spans="1:5" x14ac:dyDescent="0.25">
      <c r="A23" t="s">
        <v>447</v>
      </c>
      <c r="B23" t="s">
        <v>186</v>
      </c>
      <c r="C23" t="s">
        <v>448</v>
      </c>
      <c r="D23" t="s">
        <v>63</v>
      </c>
      <c r="E23">
        <v>3.05</v>
      </c>
    </row>
    <row r="24" spans="1:5" x14ac:dyDescent="0.25">
      <c r="A24" t="s">
        <v>447</v>
      </c>
      <c r="B24" t="s">
        <v>186</v>
      </c>
      <c r="C24" t="s">
        <v>448</v>
      </c>
      <c r="D24" t="s">
        <v>65</v>
      </c>
      <c r="E24">
        <v>2.91</v>
      </c>
    </row>
    <row r="25" spans="1:5" x14ac:dyDescent="0.25">
      <c r="A25" t="s">
        <v>447</v>
      </c>
      <c r="B25" t="s">
        <v>186</v>
      </c>
      <c r="C25" t="s">
        <v>448</v>
      </c>
      <c r="D25" t="s">
        <v>67</v>
      </c>
      <c r="E25">
        <v>3.09</v>
      </c>
    </row>
    <row r="26" spans="1:5" x14ac:dyDescent="0.25">
      <c r="A26" t="s">
        <v>447</v>
      </c>
      <c r="B26" t="s">
        <v>186</v>
      </c>
      <c r="C26" t="s">
        <v>448</v>
      </c>
      <c r="D26" t="s">
        <v>69</v>
      </c>
      <c r="E26">
        <v>3.02</v>
      </c>
    </row>
    <row r="27" spans="1:5" x14ac:dyDescent="0.25">
      <c r="A27" t="s">
        <v>447</v>
      </c>
      <c r="B27" t="s">
        <v>186</v>
      </c>
      <c r="C27" t="s">
        <v>448</v>
      </c>
      <c r="D27" t="s">
        <v>71</v>
      </c>
      <c r="E27">
        <v>2.83</v>
      </c>
    </row>
    <row r="28" spans="1:5" x14ac:dyDescent="0.25">
      <c r="A28" t="s">
        <v>447</v>
      </c>
      <c r="B28" t="s">
        <v>186</v>
      </c>
      <c r="C28" t="s">
        <v>448</v>
      </c>
      <c r="D28" t="s">
        <v>73</v>
      </c>
      <c r="E28">
        <v>3.03</v>
      </c>
    </row>
    <row r="29" spans="1:5" x14ac:dyDescent="0.25">
      <c r="A29" t="s">
        <v>447</v>
      </c>
      <c r="B29" t="s">
        <v>186</v>
      </c>
      <c r="C29" t="s">
        <v>448</v>
      </c>
      <c r="D29" t="s">
        <v>75</v>
      </c>
      <c r="E29">
        <v>3.05</v>
      </c>
    </row>
    <row r="30" spans="1:5" x14ac:dyDescent="0.25">
      <c r="A30" t="s">
        <v>447</v>
      </c>
      <c r="B30" t="s">
        <v>186</v>
      </c>
      <c r="C30" t="s">
        <v>448</v>
      </c>
      <c r="D30" t="s">
        <v>77</v>
      </c>
      <c r="E30">
        <v>2.74</v>
      </c>
    </row>
    <row r="31" spans="1:5" x14ac:dyDescent="0.25">
      <c r="A31" t="s">
        <v>447</v>
      </c>
      <c r="B31" t="s">
        <v>186</v>
      </c>
      <c r="C31" t="s">
        <v>448</v>
      </c>
      <c r="D31" t="s">
        <v>79</v>
      </c>
      <c r="E31">
        <v>2.84</v>
      </c>
    </row>
    <row r="32" spans="1:5" x14ac:dyDescent="0.25">
      <c r="A32" t="s">
        <v>447</v>
      </c>
      <c r="B32" t="s">
        <v>186</v>
      </c>
      <c r="C32" t="s">
        <v>448</v>
      </c>
      <c r="D32" t="s">
        <v>81</v>
      </c>
      <c r="E32">
        <v>2.78</v>
      </c>
    </row>
    <row r="33" spans="1:5" x14ac:dyDescent="0.25">
      <c r="A33" t="s">
        <v>447</v>
      </c>
      <c r="B33" t="s">
        <v>186</v>
      </c>
      <c r="C33" t="s">
        <v>448</v>
      </c>
      <c r="D33" t="s">
        <v>83</v>
      </c>
      <c r="E33">
        <v>2.83</v>
      </c>
    </row>
    <row r="34" spans="1:5" x14ac:dyDescent="0.25">
      <c r="A34" t="s">
        <v>447</v>
      </c>
      <c r="B34" t="s">
        <v>186</v>
      </c>
      <c r="C34" t="s">
        <v>448</v>
      </c>
      <c r="D34" t="s">
        <v>85</v>
      </c>
      <c r="E34">
        <v>2.81</v>
      </c>
    </row>
    <row r="35" spans="1:5" x14ac:dyDescent="0.25">
      <c r="A35" t="s">
        <v>447</v>
      </c>
      <c r="B35" t="s">
        <v>186</v>
      </c>
      <c r="C35" t="s">
        <v>448</v>
      </c>
      <c r="D35" t="s">
        <v>87</v>
      </c>
      <c r="E35">
        <v>2.77</v>
      </c>
    </row>
    <row r="36" spans="1:5" x14ac:dyDescent="0.25">
      <c r="A36" t="s">
        <v>447</v>
      </c>
      <c r="B36" t="s">
        <v>186</v>
      </c>
      <c r="C36" t="s">
        <v>448</v>
      </c>
      <c r="D36" t="s">
        <v>89</v>
      </c>
      <c r="E36">
        <v>2.68</v>
      </c>
    </row>
    <row r="37" spans="1:5" x14ac:dyDescent="0.25">
      <c r="A37" t="s">
        <v>447</v>
      </c>
      <c r="B37" t="s">
        <v>186</v>
      </c>
      <c r="C37" t="s">
        <v>448</v>
      </c>
      <c r="D37" t="s">
        <v>91</v>
      </c>
      <c r="E37">
        <v>2.85</v>
      </c>
    </row>
    <row r="38" spans="1:5" x14ac:dyDescent="0.25">
      <c r="A38" t="s">
        <v>447</v>
      </c>
      <c r="B38" t="s">
        <v>186</v>
      </c>
      <c r="C38" t="s">
        <v>448</v>
      </c>
      <c r="D38" t="s">
        <v>92</v>
      </c>
      <c r="E38">
        <v>2.81</v>
      </c>
    </row>
    <row r="39" spans="1:5" x14ac:dyDescent="0.25">
      <c r="A39" t="s">
        <v>447</v>
      </c>
      <c r="B39" t="s">
        <v>186</v>
      </c>
      <c r="C39" t="s">
        <v>448</v>
      </c>
      <c r="D39" t="s">
        <v>93</v>
      </c>
      <c r="E39">
        <v>3.02</v>
      </c>
    </row>
    <row r="40" spans="1:5" x14ac:dyDescent="0.25">
      <c r="A40" t="s">
        <v>447</v>
      </c>
      <c r="B40" t="s">
        <v>186</v>
      </c>
      <c r="C40" t="s">
        <v>448</v>
      </c>
      <c r="D40" t="s">
        <v>94</v>
      </c>
      <c r="E40">
        <v>3.02</v>
      </c>
    </row>
    <row r="41" spans="1:5" x14ac:dyDescent="0.25">
      <c r="A41" t="s">
        <v>447</v>
      </c>
      <c r="B41" t="s">
        <v>186</v>
      </c>
      <c r="C41" t="s">
        <v>448</v>
      </c>
      <c r="D41" t="s">
        <v>95</v>
      </c>
      <c r="E41">
        <v>3.16</v>
      </c>
    </row>
    <row r="42" spans="1:5" x14ac:dyDescent="0.25">
      <c r="A42" t="s">
        <v>447</v>
      </c>
      <c r="B42" t="s">
        <v>186</v>
      </c>
      <c r="C42" t="s">
        <v>448</v>
      </c>
      <c r="D42" t="s">
        <v>96</v>
      </c>
      <c r="E42">
        <v>2.95</v>
      </c>
    </row>
    <row r="43" spans="1:5" x14ac:dyDescent="0.25">
      <c r="A43" t="s">
        <v>447</v>
      </c>
      <c r="B43" t="s">
        <v>186</v>
      </c>
      <c r="C43" t="s">
        <v>448</v>
      </c>
      <c r="D43" t="s">
        <v>97</v>
      </c>
      <c r="E43">
        <v>3</v>
      </c>
    </row>
    <row r="44" spans="1:5" x14ac:dyDescent="0.25">
      <c r="A44" t="s">
        <v>447</v>
      </c>
      <c r="B44" t="s">
        <v>186</v>
      </c>
      <c r="C44" t="s">
        <v>448</v>
      </c>
      <c r="D44" t="s">
        <v>98</v>
      </c>
      <c r="E44">
        <v>3.08</v>
      </c>
    </row>
    <row r="45" spans="1:5" x14ac:dyDescent="0.25">
      <c r="A45" t="s">
        <v>447</v>
      </c>
      <c r="B45" t="s">
        <v>186</v>
      </c>
      <c r="C45" t="s">
        <v>448</v>
      </c>
      <c r="D45" t="s">
        <v>99</v>
      </c>
      <c r="E45">
        <v>2.7</v>
      </c>
    </row>
    <row r="46" spans="1:5" x14ac:dyDescent="0.25">
      <c r="A46" t="s">
        <v>447</v>
      </c>
      <c r="B46" t="s">
        <v>186</v>
      </c>
      <c r="C46" t="s">
        <v>448</v>
      </c>
      <c r="D46" t="s">
        <v>100</v>
      </c>
      <c r="E46">
        <v>2.95</v>
      </c>
    </row>
    <row r="47" spans="1:5" x14ac:dyDescent="0.25">
      <c r="A47" t="s">
        <v>447</v>
      </c>
      <c r="B47" t="s">
        <v>186</v>
      </c>
      <c r="C47" t="s">
        <v>448</v>
      </c>
      <c r="D47" t="s">
        <v>101</v>
      </c>
      <c r="E47">
        <v>3.06</v>
      </c>
    </row>
    <row r="48" spans="1:5" x14ac:dyDescent="0.25">
      <c r="A48" t="s">
        <v>447</v>
      </c>
      <c r="B48" t="s">
        <v>186</v>
      </c>
      <c r="C48" t="s">
        <v>448</v>
      </c>
      <c r="D48" t="s">
        <v>102</v>
      </c>
      <c r="E48">
        <v>2.95</v>
      </c>
    </row>
    <row r="49" spans="1:5" x14ac:dyDescent="0.25">
      <c r="A49" t="s">
        <v>447</v>
      </c>
      <c r="B49" t="s">
        <v>186</v>
      </c>
      <c r="C49" t="s">
        <v>448</v>
      </c>
      <c r="D49" t="s">
        <v>103</v>
      </c>
      <c r="E49">
        <v>3.34</v>
      </c>
    </row>
    <row r="50" spans="1:5" x14ac:dyDescent="0.25">
      <c r="A50" t="s">
        <v>447</v>
      </c>
      <c r="B50" t="s">
        <v>186</v>
      </c>
      <c r="C50" t="s">
        <v>448</v>
      </c>
      <c r="D50" t="s">
        <v>104</v>
      </c>
      <c r="E50">
        <v>3.15</v>
      </c>
    </row>
    <row r="51" spans="1:5" x14ac:dyDescent="0.25">
      <c r="A51" t="s">
        <v>447</v>
      </c>
      <c r="B51" t="s">
        <v>186</v>
      </c>
      <c r="C51" t="s">
        <v>448</v>
      </c>
      <c r="D51" t="s">
        <v>105</v>
      </c>
      <c r="E51">
        <v>3.14</v>
      </c>
    </row>
    <row r="52" spans="1:5" x14ac:dyDescent="0.25">
      <c r="A52" t="s">
        <v>447</v>
      </c>
      <c r="B52" t="s">
        <v>186</v>
      </c>
      <c r="C52" t="s">
        <v>448</v>
      </c>
      <c r="D52" t="s">
        <v>106</v>
      </c>
      <c r="E52">
        <v>3.26</v>
      </c>
    </row>
    <row r="53" spans="1:5" x14ac:dyDescent="0.25">
      <c r="A53" t="s">
        <v>447</v>
      </c>
      <c r="B53" t="s">
        <v>186</v>
      </c>
      <c r="C53" t="s">
        <v>448</v>
      </c>
      <c r="D53" t="s">
        <v>107</v>
      </c>
      <c r="E53">
        <v>3.34</v>
      </c>
    </row>
    <row r="54" spans="1:5" x14ac:dyDescent="0.25">
      <c r="A54" t="s">
        <v>447</v>
      </c>
      <c r="B54" t="s">
        <v>186</v>
      </c>
      <c r="C54" t="s">
        <v>448</v>
      </c>
      <c r="D54" t="s">
        <v>108</v>
      </c>
      <c r="E54">
        <v>3.3</v>
      </c>
    </row>
    <row r="55" spans="1:5" x14ac:dyDescent="0.25">
      <c r="A55" t="s">
        <v>447</v>
      </c>
      <c r="B55" t="s">
        <v>186</v>
      </c>
      <c r="C55" t="s">
        <v>448</v>
      </c>
      <c r="D55" t="s">
        <v>109</v>
      </c>
      <c r="E55">
        <v>3.3</v>
      </c>
    </row>
    <row r="56" spans="1:5" x14ac:dyDescent="0.25">
      <c r="A56" t="s">
        <v>447</v>
      </c>
      <c r="B56" t="s">
        <v>186</v>
      </c>
      <c r="C56" t="s">
        <v>448</v>
      </c>
      <c r="D56" t="s">
        <v>110</v>
      </c>
      <c r="E56">
        <v>3.6</v>
      </c>
    </row>
    <row r="57" spans="1:5" x14ac:dyDescent="0.25">
      <c r="A57" t="s">
        <v>447</v>
      </c>
      <c r="B57" t="s">
        <v>186</v>
      </c>
      <c r="C57" t="s">
        <v>448</v>
      </c>
      <c r="D57" t="s">
        <v>111</v>
      </c>
      <c r="E57">
        <v>3.53</v>
      </c>
    </row>
    <row r="58" spans="1:5" x14ac:dyDescent="0.25">
      <c r="A58" t="s">
        <v>447</v>
      </c>
      <c r="B58" t="s">
        <v>186</v>
      </c>
      <c r="C58" t="s">
        <v>448</v>
      </c>
      <c r="D58" t="s">
        <v>112</v>
      </c>
      <c r="E58">
        <v>3.5</v>
      </c>
    </row>
    <row r="59" spans="1:5" x14ac:dyDescent="0.25">
      <c r="A59" t="s">
        <v>447</v>
      </c>
      <c r="B59" t="s">
        <v>186</v>
      </c>
      <c r="C59" t="s">
        <v>448</v>
      </c>
      <c r="D59" t="s">
        <v>113</v>
      </c>
      <c r="E59">
        <v>3.71</v>
      </c>
    </row>
    <row r="60" spans="1:5" x14ac:dyDescent="0.25">
      <c r="A60" t="s">
        <v>447</v>
      </c>
      <c r="B60" t="s">
        <v>186</v>
      </c>
      <c r="C60" t="s">
        <v>448</v>
      </c>
      <c r="D60" t="s">
        <v>114</v>
      </c>
      <c r="E60">
        <v>3.86</v>
      </c>
    </row>
    <row r="61" spans="1:5" x14ac:dyDescent="0.25">
      <c r="A61" t="s">
        <v>447</v>
      </c>
      <c r="B61" t="s">
        <v>186</v>
      </c>
      <c r="C61" t="s">
        <v>448</v>
      </c>
      <c r="D61" t="s">
        <v>115</v>
      </c>
      <c r="E61">
        <v>3.75</v>
      </c>
    </row>
    <row r="62" spans="1:5" x14ac:dyDescent="0.25">
      <c r="A62" t="s">
        <v>447</v>
      </c>
      <c r="B62" t="s">
        <v>186</v>
      </c>
      <c r="C62" t="s">
        <v>448</v>
      </c>
      <c r="D62" t="s">
        <v>116</v>
      </c>
      <c r="E62">
        <v>3.86</v>
      </c>
    </row>
    <row r="63" spans="1:5" x14ac:dyDescent="0.25">
      <c r="A63" t="s">
        <v>447</v>
      </c>
      <c r="B63" t="s">
        <v>186</v>
      </c>
      <c r="C63" t="s">
        <v>448</v>
      </c>
      <c r="D63" t="s">
        <v>117</v>
      </c>
      <c r="E63">
        <v>3.78</v>
      </c>
    </row>
    <row r="64" spans="1:5" x14ac:dyDescent="0.25">
      <c r="A64" t="s">
        <v>447</v>
      </c>
      <c r="B64" t="s">
        <v>186</v>
      </c>
      <c r="C64" t="s">
        <v>448</v>
      </c>
      <c r="D64" t="s">
        <v>118</v>
      </c>
      <c r="E64">
        <v>3.26</v>
      </c>
    </row>
    <row r="65" spans="1:5" x14ac:dyDescent="0.25">
      <c r="A65" t="s">
        <v>447</v>
      </c>
      <c r="B65" t="s">
        <v>186</v>
      </c>
      <c r="C65" t="s">
        <v>448</v>
      </c>
      <c r="D65" t="s">
        <v>119</v>
      </c>
      <c r="E65">
        <v>2.93</v>
      </c>
    </row>
    <row r="66" spans="1:5" x14ac:dyDescent="0.25">
      <c r="A66" t="s">
        <v>447</v>
      </c>
      <c r="B66" t="s">
        <v>186</v>
      </c>
      <c r="C66" t="s">
        <v>448</v>
      </c>
      <c r="D66" t="s">
        <v>120</v>
      </c>
      <c r="E66">
        <v>2.46</v>
      </c>
    </row>
    <row r="67" spans="1:5" x14ac:dyDescent="0.25">
      <c r="A67" t="s">
        <v>447</v>
      </c>
      <c r="B67" t="s">
        <v>186</v>
      </c>
      <c r="C67" t="s">
        <v>448</v>
      </c>
      <c r="D67" t="s">
        <v>121</v>
      </c>
      <c r="E67">
        <v>2.33</v>
      </c>
    </row>
    <row r="68" spans="1:5" x14ac:dyDescent="0.25">
      <c r="A68" t="s">
        <v>447</v>
      </c>
      <c r="B68" t="s">
        <v>186</v>
      </c>
      <c r="C68" t="s">
        <v>448</v>
      </c>
      <c r="D68" t="s">
        <v>122</v>
      </c>
      <c r="E68">
        <v>2.62</v>
      </c>
    </row>
    <row r="69" spans="1:5" x14ac:dyDescent="0.25">
      <c r="A69" t="s">
        <v>447</v>
      </c>
      <c r="B69" t="s">
        <v>186</v>
      </c>
      <c r="C69" t="s">
        <v>448</v>
      </c>
      <c r="D69" t="s">
        <v>123</v>
      </c>
      <c r="E69">
        <v>2.23</v>
      </c>
    </row>
    <row r="70" spans="1:5" x14ac:dyDescent="0.25">
      <c r="A70" t="s">
        <v>447</v>
      </c>
      <c r="B70" t="s">
        <v>186</v>
      </c>
      <c r="C70" t="s">
        <v>448</v>
      </c>
      <c r="D70" t="s">
        <v>124</v>
      </c>
      <c r="E70">
        <v>2.3199999999999998</v>
      </c>
    </row>
    <row r="71" spans="1:5" x14ac:dyDescent="0.25">
      <c r="A71" t="s">
        <v>447</v>
      </c>
      <c r="B71" t="s">
        <v>186</v>
      </c>
      <c r="C71" t="s">
        <v>448</v>
      </c>
      <c r="D71" t="s">
        <v>125</v>
      </c>
      <c r="E71">
        <v>2.4300000000000002</v>
      </c>
    </row>
    <row r="72" spans="1:5" x14ac:dyDescent="0.25">
      <c r="A72" t="s">
        <v>447</v>
      </c>
      <c r="B72" t="s">
        <v>186</v>
      </c>
      <c r="C72" t="s">
        <v>448</v>
      </c>
      <c r="D72" t="s">
        <v>126</v>
      </c>
      <c r="E72">
        <v>2.36</v>
      </c>
    </row>
    <row r="73" spans="1:5" x14ac:dyDescent="0.25">
      <c r="A73" t="s">
        <v>447</v>
      </c>
      <c r="B73" t="s">
        <v>186</v>
      </c>
      <c r="C73" t="s">
        <v>448</v>
      </c>
      <c r="D73" t="s">
        <v>127</v>
      </c>
      <c r="E73">
        <v>2.34</v>
      </c>
    </row>
    <row r="74" spans="1:5" x14ac:dyDescent="0.25">
      <c r="A74" t="s">
        <v>447</v>
      </c>
      <c r="B74" t="s">
        <v>186</v>
      </c>
      <c r="C74" t="s">
        <v>448</v>
      </c>
      <c r="D74" t="s">
        <v>128</v>
      </c>
      <c r="E74">
        <v>2.41</v>
      </c>
    </row>
    <row r="75" spans="1:5" x14ac:dyDescent="0.25">
      <c r="A75" t="s">
        <v>447</v>
      </c>
      <c r="B75" t="s">
        <v>186</v>
      </c>
      <c r="C75" t="s">
        <v>448</v>
      </c>
      <c r="D75" t="s">
        <v>129</v>
      </c>
      <c r="E75">
        <v>2.33</v>
      </c>
    </row>
    <row r="76" spans="1:5" x14ac:dyDescent="0.25">
      <c r="A76" t="s">
        <v>447</v>
      </c>
      <c r="B76" t="s">
        <v>186</v>
      </c>
      <c r="C76" t="s">
        <v>448</v>
      </c>
      <c r="D76" t="s">
        <v>130</v>
      </c>
      <c r="E76">
        <v>2.39</v>
      </c>
    </row>
    <row r="77" spans="1:5" x14ac:dyDescent="0.25">
      <c r="A77" t="s">
        <v>447</v>
      </c>
      <c r="B77" t="s">
        <v>186</v>
      </c>
      <c r="C77" t="s">
        <v>448</v>
      </c>
      <c r="D77" t="s">
        <v>131</v>
      </c>
      <c r="E77">
        <v>2.2400000000000002</v>
      </c>
    </row>
    <row r="78" spans="1:5" x14ac:dyDescent="0.25">
      <c r="A78" t="s">
        <v>447</v>
      </c>
      <c r="B78" t="s">
        <v>186</v>
      </c>
      <c r="C78" t="s">
        <v>448</v>
      </c>
      <c r="D78" t="s">
        <v>132</v>
      </c>
      <c r="E78">
        <v>2.14</v>
      </c>
    </row>
    <row r="79" spans="1:5" x14ac:dyDescent="0.25">
      <c r="A79" t="s">
        <v>447</v>
      </c>
      <c r="B79" t="s">
        <v>186</v>
      </c>
      <c r="C79" t="s">
        <v>448</v>
      </c>
      <c r="D79" t="s">
        <v>133</v>
      </c>
      <c r="E79">
        <v>2.29</v>
      </c>
    </row>
    <row r="80" spans="1:5" x14ac:dyDescent="0.25">
      <c r="A80" t="s">
        <v>447</v>
      </c>
      <c r="B80" t="s">
        <v>186</v>
      </c>
      <c r="C80" t="s">
        <v>448</v>
      </c>
      <c r="D80" t="s">
        <v>134</v>
      </c>
      <c r="E80">
        <v>2.0699999999999998</v>
      </c>
    </row>
    <row r="81" spans="1:5" x14ac:dyDescent="0.25">
      <c r="A81" t="s">
        <v>447</v>
      </c>
      <c r="B81" t="s">
        <v>186</v>
      </c>
      <c r="C81" t="s">
        <v>448</v>
      </c>
      <c r="D81" t="s">
        <v>135</v>
      </c>
      <c r="E81">
        <v>2.2799999999999998</v>
      </c>
    </row>
    <row r="82" spans="1:5" x14ac:dyDescent="0.25">
      <c r="A82" t="s">
        <v>447</v>
      </c>
      <c r="B82" t="s">
        <v>186</v>
      </c>
      <c r="C82" t="s">
        <v>448</v>
      </c>
      <c r="D82" t="s">
        <v>136</v>
      </c>
      <c r="E82">
        <v>2.37</v>
      </c>
    </row>
    <row r="83" spans="1:5" x14ac:dyDescent="0.25">
      <c r="A83" t="s">
        <v>447</v>
      </c>
      <c r="B83" t="s">
        <v>186</v>
      </c>
      <c r="C83" t="s">
        <v>448</v>
      </c>
      <c r="D83" t="s">
        <v>137</v>
      </c>
      <c r="E83">
        <v>2.5499999999999998</v>
      </c>
    </row>
    <row r="84" spans="1:5" x14ac:dyDescent="0.25">
      <c r="A84" t="s">
        <v>447</v>
      </c>
      <c r="B84" t="s">
        <v>186</v>
      </c>
      <c r="C84" t="s">
        <v>448</v>
      </c>
      <c r="D84" t="s">
        <v>138</v>
      </c>
      <c r="E84">
        <v>2.67</v>
      </c>
    </row>
    <row r="85" spans="1:5" x14ac:dyDescent="0.25">
      <c r="A85" t="s">
        <v>447</v>
      </c>
      <c r="B85" t="s">
        <v>186</v>
      </c>
      <c r="C85" t="s">
        <v>448</v>
      </c>
      <c r="D85" t="s">
        <v>139</v>
      </c>
      <c r="E85">
        <v>2.66</v>
      </c>
    </row>
    <row r="86" spans="1:5" x14ac:dyDescent="0.25">
      <c r="A86" t="s">
        <v>447</v>
      </c>
      <c r="B86" t="s">
        <v>186</v>
      </c>
      <c r="C86" t="s">
        <v>448</v>
      </c>
      <c r="D86" t="s">
        <v>140</v>
      </c>
      <c r="E86">
        <v>2.83</v>
      </c>
    </row>
    <row r="87" spans="1:5" x14ac:dyDescent="0.25">
      <c r="A87" t="s">
        <v>447</v>
      </c>
      <c r="B87" t="s">
        <v>186</v>
      </c>
      <c r="C87" t="s">
        <v>448</v>
      </c>
      <c r="D87" t="s">
        <v>141</v>
      </c>
      <c r="E87">
        <v>3.19</v>
      </c>
    </row>
    <row r="88" spans="1:5" x14ac:dyDescent="0.25">
      <c r="A88" t="s">
        <v>447</v>
      </c>
      <c r="B88" t="s">
        <v>186</v>
      </c>
      <c r="C88" t="s">
        <v>448</v>
      </c>
      <c r="D88" t="s">
        <v>142</v>
      </c>
      <c r="E88">
        <v>3.21</v>
      </c>
    </row>
    <row r="89" spans="1:5" x14ac:dyDescent="0.25">
      <c r="A89" t="s">
        <v>447</v>
      </c>
      <c r="B89" t="s">
        <v>186</v>
      </c>
      <c r="C89" t="s">
        <v>448</v>
      </c>
      <c r="D89" t="s">
        <v>143</v>
      </c>
      <c r="E89">
        <v>3.18</v>
      </c>
    </row>
    <row r="90" spans="1:5" x14ac:dyDescent="0.25">
      <c r="A90" t="s">
        <v>447</v>
      </c>
      <c r="B90" t="s">
        <v>186</v>
      </c>
      <c r="C90" t="s">
        <v>448</v>
      </c>
      <c r="D90" t="s">
        <v>144</v>
      </c>
      <c r="E90">
        <v>3.05</v>
      </c>
    </row>
    <row r="91" spans="1:5" x14ac:dyDescent="0.25">
      <c r="A91" t="s">
        <v>447</v>
      </c>
      <c r="B91" t="s">
        <v>186</v>
      </c>
      <c r="C91" t="s">
        <v>448</v>
      </c>
      <c r="D91" t="s">
        <v>145</v>
      </c>
      <c r="E91">
        <v>3.29</v>
      </c>
    </row>
    <row r="92" spans="1:5" x14ac:dyDescent="0.25">
      <c r="A92" t="s">
        <v>447</v>
      </c>
      <c r="B92" t="s">
        <v>186</v>
      </c>
      <c r="C92" t="s">
        <v>448</v>
      </c>
      <c r="D92" t="s">
        <v>146</v>
      </c>
      <c r="E92">
        <v>3.62</v>
      </c>
    </row>
    <row r="93" spans="1:5" x14ac:dyDescent="0.25">
      <c r="A93" t="s">
        <v>447</v>
      </c>
      <c r="B93" t="s">
        <v>186</v>
      </c>
      <c r="C93" t="s">
        <v>448</v>
      </c>
      <c r="D93" t="s">
        <v>147</v>
      </c>
      <c r="E93">
        <v>3.89</v>
      </c>
    </row>
    <row r="94" spans="1:5" x14ac:dyDescent="0.25">
      <c r="A94" t="s">
        <v>447</v>
      </c>
      <c r="B94" t="s">
        <v>186</v>
      </c>
      <c r="C94" t="s">
        <v>448</v>
      </c>
      <c r="D94" t="s">
        <v>148</v>
      </c>
      <c r="E94">
        <v>4.2699999999999996</v>
      </c>
    </row>
    <row r="95" spans="1:5" x14ac:dyDescent="0.25">
      <c r="A95" t="s">
        <v>447</v>
      </c>
      <c r="B95" t="s">
        <v>186</v>
      </c>
      <c r="C95" t="s">
        <v>448</v>
      </c>
      <c r="D95" t="s">
        <v>149</v>
      </c>
      <c r="E95">
        <v>4.84</v>
      </c>
    </row>
    <row r="96" spans="1:5" x14ac:dyDescent="0.25">
      <c r="A96" t="s">
        <v>447</v>
      </c>
      <c r="B96" t="s">
        <v>186</v>
      </c>
      <c r="C96" t="s">
        <v>448</v>
      </c>
      <c r="D96" t="s">
        <v>150</v>
      </c>
      <c r="E96">
        <v>4.9400000000000004</v>
      </c>
    </row>
    <row r="97" spans="1:5" x14ac:dyDescent="0.25">
      <c r="A97" t="s">
        <v>447</v>
      </c>
      <c r="B97" t="s">
        <v>186</v>
      </c>
      <c r="C97" t="s">
        <v>448</v>
      </c>
      <c r="D97" t="s">
        <v>151</v>
      </c>
      <c r="E97">
        <v>5.03</v>
      </c>
    </row>
    <row r="98" spans="1:5" x14ac:dyDescent="0.25">
      <c r="A98" t="s">
        <v>447</v>
      </c>
      <c r="B98" t="s">
        <v>186</v>
      </c>
      <c r="C98" t="s">
        <v>448</v>
      </c>
      <c r="D98" t="s">
        <v>152</v>
      </c>
      <c r="E98">
        <v>5.03</v>
      </c>
    </row>
    <row r="99" spans="1:5" x14ac:dyDescent="0.25">
      <c r="A99" t="s">
        <v>447</v>
      </c>
      <c r="B99" t="s">
        <v>186</v>
      </c>
      <c r="C99" t="s">
        <v>448</v>
      </c>
      <c r="D99" t="s">
        <v>153</v>
      </c>
      <c r="E99">
        <v>5.09</v>
      </c>
    </row>
    <row r="100" spans="1:5" x14ac:dyDescent="0.25">
      <c r="A100" t="s">
        <v>447</v>
      </c>
      <c r="B100" t="s">
        <v>186</v>
      </c>
      <c r="C100" t="s">
        <v>448</v>
      </c>
      <c r="D100" t="s">
        <v>154</v>
      </c>
      <c r="E100">
        <v>5.3</v>
      </c>
    </row>
    <row r="101" spans="1:5" x14ac:dyDescent="0.25">
      <c r="A101" t="s">
        <v>447</v>
      </c>
      <c r="B101" t="s">
        <v>186</v>
      </c>
      <c r="C101" t="s">
        <v>448</v>
      </c>
      <c r="D101" t="s">
        <v>155</v>
      </c>
      <c r="E101">
        <v>5.24</v>
      </c>
    </row>
    <row r="102" spans="1:5" x14ac:dyDescent="0.25">
      <c r="A102" t="s">
        <v>447</v>
      </c>
      <c r="B102" t="s">
        <v>186</v>
      </c>
      <c r="C102" t="s">
        <v>448</v>
      </c>
      <c r="D102" t="s">
        <v>156</v>
      </c>
      <c r="E102">
        <v>5.13</v>
      </c>
    </row>
    <row r="103" spans="1:5" x14ac:dyDescent="0.25">
      <c r="A103" t="s">
        <v>447</v>
      </c>
      <c r="B103" t="s">
        <v>186</v>
      </c>
      <c r="C103" t="s">
        <v>448</v>
      </c>
      <c r="D103" t="s">
        <v>157</v>
      </c>
      <c r="E103">
        <v>5.75</v>
      </c>
    </row>
    <row r="104" spans="1:5" x14ac:dyDescent="0.25">
      <c r="A104" t="s">
        <v>447</v>
      </c>
      <c r="B104" t="s">
        <v>186</v>
      </c>
      <c r="C104" t="s">
        <v>448</v>
      </c>
      <c r="D104" t="s">
        <v>158</v>
      </c>
      <c r="E104">
        <v>6.17</v>
      </c>
    </row>
    <row r="105" spans="1:5" x14ac:dyDescent="0.25">
      <c r="A105" t="s">
        <v>447</v>
      </c>
      <c r="B105" t="s">
        <v>186</v>
      </c>
      <c r="C105" t="s">
        <v>448</v>
      </c>
      <c r="D105" t="s">
        <v>159</v>
      </c>
      <c r="E105">
        <v>6.27</v>
      </c>
    </row>
    <row r="106" spans="1:5" x14ac:dyDescent="0.25">
      <c r="A106" t="s">
        <v>447</v>
      </c>
      <c r="B106" t="s">
        <v>186</v>
      </c>
      <c r="C106" t="s">
        <v>448</v>
      </c>
      <c r="D106" t="s">
        <v>160</v>
      </c>
      <c r="E106">
        <v>6.41</v>
      </c>
    </row>
    <row r="107" spans="1:5" x14ac:dyDescent="0.25">
      <c r="A107" t="s">
        <v>447</v>
      </c>
      <c r="B107" t="s">
        <v>186</v>
      </c>
      <c r="C107" t="s">
        <v>448</v>
      </c>
      <c r="D107" t="s">
        <v>161</v>
      </c>
      <c r="E107">
        <v>6.59</v>
      </c>
    </row>
    <row r="108" spans="1:5" x14ac:dyDescent="0.25">
      <c r="A108" t="s">
        <v>447</v>
      </c>
      <c r="B108" t="s">
        <v>186</v>
      </c>
      <c r="C108" t="s">
        <v>448</v>
      </c>
      <c r="D108" t="s">
        <v>162</v>
      </c>
      <c r="E108">
        <v>6.22</v>
      </c>
    </row>
    <row r="109" spans="1:5" x14ac:dyDescent="0.25">
      <c r="A109" t="s">
        <v>447</v>
      </c>
      <c r="B109" t="s">
        <v>186</v>
      </c>
      <c r="C109" t="s">
        <v>448</v>
      </c>
      <c r="D109" t="s">
        <v>163</v>
      </c>
      <c r="E109">
        <v>6.64</v>
      </c>
    </row>
    <row r="110" spans="1:5" x14ac:dyDescent="0.25">
      <c r="A110" t="s">
        <v>447</v>
      </c>
      <c r="B110" t="s">
        <v>186</v>
      </c>
      <c r="C110" t="s">
        <v>448</v>
      </c>
      <c r="D110" t="s">
        <v>164</v>
      </c>
      <c r="E110">
        <v>6.63</v>
      </c>
    </row>
    <row r="111" spans="1:5" x14ac:dyDescent="0.25">
      <c r="A111" t="s">
        <v>447</v>
      </c>
      <c r="B111" t="s">
        <v>186</v>
      </c>
      <c r="C111" t="s">
        <v>448</v>
      </c>
      <c r="D111" t="s">
        <v>165</v>
      </c>
      <c r="E111">
        <v>6.24</v>
      </c>
    </row>
    <row r="112" spans="1:5" x14ac:dyDescent="0.25">
      <c r="A112" t="s">
        <v>447</v>
      </c>
      <c r="B112" t="s">
        <v>186</v>
      </c>
      <c r="C112" t="s">
        <v>448</v>
      </c>
      <c r="D112" t="s">
        <v>166</v>
      </c>
      <c r="E112">
        <v>6.46</v>
      </c>
    </row>
    <row r="113" spans="1:5" x14ac:dyDescent="0.25">
      <c r="A113" t="s">
        <v>447</v>
      </c>
      <c r="B113" t="s">
        <v>186</v>
      </c>
      <c r="C113" t="s">
        <v>448</v>
      </c>
      <c r="D113" t="s">
        <v>167</v>
      </c>
      <c r="E113">
        <v>6.46</v>
      </c>
    </row>
    <row r="114" spans="1:5" x14ac:dyDescent="0.25">
      <c r="A114" t="s">
        <v>447</v>
      </c>
      <c r="B114" t="s">
        <v>186</v>
      </c>
      <c r="C114" t="s">
        <v>448</v>
      </c>
      <c r="D114" t="s">
        <v>168</v>
      </c>
      <c r="E114">
        <v>6.44</v>
      </c>
    </row>
    <row r="115" spans="1:5" x14ac:dyDescent="0.25">
      <c r="A115" t="s">
        <v>447</v>
      </c>
      <c r="B115" t="s">
        <v>186</v>
      </c>
      <c r="C115" t="s">
        <v>448</v>
      </c>
      <c r="D115" t="s">
        <v>169</v>
      </c>
      <c r="E115">
        <v>6.7</v>
      </c>
    </row>
    <row r="116" spans="1:5" x14ac:dyDescent="0.25">
      <c r="A116" t="s">
        <v>447</v>
      </c>
      <c r="B116" t="s">
        <v>186</v>
      </c>
      <c r="C116" t="s">
        <v>448</v>
      </c>
      <c r="D116" t="s">
        <v>170</v>
      </c>
      <c r="E116">
        <v>6.75</v>
      </c>
    </row>
    <row r="117" spans="1:5" x14ac:dyDescent="0.25">
      <c r="A117" t="s">
        <v>447</v>
      </c>
      <c r="B117" t="s">
        <v>186</v>
      </c>
      <c r="C117" t="s">
        <v>448</v>
      </c>
      <c r="D117" t="s">
        <v>171</v>
      </c>
      <c r="E117">
        <v>6.8</v>
      </c>
    </row>
    <row r="118" spans="1:5" x14ac:dyDescent="0.25">
      <c r="A118" t="s">
        <v>447</v>
      </c>
      <c r="B118" t="s">
        <v>186</v>
      </c>
      <c r="C118" t="s">
        <v>448</v>
      </c>
      <c r="D118" t="s">
        <v>172</v>
      </c>
      <c r="E118">
        <v>6.74</v>
      </c>
    </row>
    <row r="119" spans="1:5" x14ac:dyDescent="0.25">
      <c r="A119" t="s">
        <v>447</v>
      </c>
      <c r="B119" t="s">
        <v>186</v>
      </c>
      <c r="C119" t="s">
        <v>448</v>
      </c>
      <c r="D119" t="s">
        <v>173</v>
      </c>
      <c r="E119">
        <v>6.75</v>
      </c>
    </row>
    <row r="120" spans="1:5" x14ac:dyDescent="0.25">
      <c r="A120" t="s">
        <v>447</v>
      </c>
      <c r="B120" t="s">
        <v>186</v>
      </c>
      <c r="C120" t="s">
        <v>448</v>
      </c>
      <c r="D120" t="s">
        <v>174</v>
      </c>
      <c r="E120">
        <v>6.62</v>
      </c>
    </row>
    <row r="121" spans="1:5" x14ac:dyDescent="0.25">
      <c r="A121" t="s">
        <v>447</v>
      </c>
      <c r="B121" t="s">
        <v>186</v>
      </c>
      <c r="C121" t="s">
        <v>448</v>
      </c>
      <c r="D121" t="s">
        <v>175</v>
      </c>
      <c r="E121">
        <v>6.58</v>
      </c>
    </row>
    <row r="122" spans="1:5" x14ac:dyDescent="0.25">
      <c r="A122" t="s">
        <v>447</v>
      </c>
      <c r="B122" t="s">
        <v>186</v>
      </c>
      <c r="C122" t="s">
        <v>448</v>
      </c>
      <c r="D122" t="s">
        <v>414</v>
      </c>
      <c r="E122">
        <v>6.26</v>
      </c>
    </row>
    <row r="123" spans="1:5" x14ac:dyDescent="0.25">
      <c r="A123" t="s">
        <v>447</v>
      </c>
      <c r="B123" t="s">
        <v>186</v>
      </c>
      <c r="C123" t="s">
        <v>448</v>
      </c>
      <c r="D123" t="s">
        <v>415</v>
      </c>
      <c r="E123">
        <v>6.55</v>
      </c>
    </row>
    <row r="124" spans="1:5" x14ac:dyDescent="0.25">
      <c r="A124" t="s">
        <v>447</v>
      </c>
      <c r="B124" t="s">
        <v>186</v>
      </c>
      <c r="C124" t="s">
        <v>448</v>
      </c>
      <c r="D124" t="s">
        <v>416</v>
      </c>
      <c r="E124">
        <v>6.51</v>
      </c>
    </row>
    <row r="125" spans="1:5" x14ac:dyDescent="0.25">
      <c r="A125" t="s">
        <v>447</v>
      </c>
      <c r="B125" t="s">
        <v>186</v>
      </c>
      <c r="C125" t="s">
        <v>448</v>
      </c>
      <c r="D125" t="s">
        <v>417</v>
      </c>
      <c r="E125">
        <v>6.36</v>
      </c>
    </row>
    <row r="126" spans="1:5" x14ac:dyDescent="0.25">
      <c r="A126" t="s">
        <v>447</v>
      </c>
      <c r="B126" t="s">
        <v>186</v>
      </c>
      <c r="C126" t="s">
        <v>448</v>
      </c>
      <c r="D126" t="s">
        <v>418</v>
      </c>
      <c r="E126">
        <v>6.47</v>
      </c>
    </row>
    <row r="127" spans="1:5" x14ac:dyDescent="0.25">
      <c r="A127" t="s">
        <v>447</v>
      </c>
      <c r="B127" t="s">
        <v>186</v>
      </c>
      <c r="C127" t="s">
        <v>448</v>
      </c>
      <c r="D127" t="s">
        <v>419</v>
      </c>
      <c r="E127">
        <v>6.51</v>
      </c>
    </row>
    <row r="128" spans="1:5" x14ac:dyDescent="0.25">
      <c r="A128" t="s">
        <v>447</v>
      </c>
      <c r="B128" t="s">
        <v>186</v>
      </c>
      <c r="C128" t="s">
        <v>448</v>
      </c>
      <c r="D128" t="s">
        <v>420</v>
      </c>
      <c r="E128">
        <v>6.29</v>
      </c>
    </row>
    <row r="129" spans="1:5" x14ac:dyDescent="0.25">
      <c r="A129" t="s">
        <v>447</v>
      </c>
      <c r="B129" t="s">
        <v>186</v>
      </c>
      <c r="C129" t="s">
        <v>448</v>
      </c>
      <c r="D129" t="s">
        <v>421</v>
      </c>
      <c r="E129">
        <v>6.39</v>
      </c>
    </row>
    <row r="130" spans="1:5" x14ac:dyDescent="0.25">
      <c r="A130" t="s">
        <v>447</v>
      </c>
      <c r="B130" t="s">
        <v>186</v>
      </c>
      <c r="C130" t="s">
        <v>448</v>
      </c>
      <c r="D130" t="s">
        <v>422</v>
      </c>
      <c r="E130">
        <v>6.32</v>
      </c>
    </row>
    <row r="131" spans="1:5" x14ac:dyDescent="0.25">
      <c r="A131" t="s">
        <v>447</v>
      </c>
      <c r="B131" t="s">
        <v>186</v>
      </c>
      <c r="C131" t="s">
        <v>448</v>
      </c>
      <c r="D131" t="s">
        <v>343</v>
      </c>
      <c r="E131">
        <v>6.06</v>
      </c>
    </row>
    <row r="132" spans="1:5" x14ac:dyDescent="0.25">
      <c r="A132" t="s">
        <v>447</v>
      </c>
      <c r="B132" t="s">
        <v>186</v>
      </c>
      <c r="C132" t="s">
        <v>448</v>
      </c>
      <c r="D132" t="s">
        <v>344</v>
      </c>
      <c r="E132">
        <v>6.13</v>
      </c>
    </row>
    <row r="133" spans="1:5" x14ac:dyDescent="0.25">
      <c r="A133" t="s">
        <v>447</v>
      </c>
      <c r="B133" t="s">
        <v>186</v>
      </c>
      <c r="C133" t="s">
        <v>448</v>
      </c>
      <c r="D133" t="s">
        <v>345</v>
      </c>
      <c r="E133">
        <v>6.07</v>
      </c>
    </row>
    <row r="134" spans="1:5" x14ac:dyDescent="0.25">
      <c r="A134" t="s">
        <v>447</v>
      </c>
      <c r="B134" t="s">
        <v>186</v>
      </c>
      <c r="C134" t="s">
        <v>448</v>
      </c>
      <c r="D134" t="s">
        <v>423</v>
      </c>
      <c r="E134">
        <v>6.07</v>
      </c>
    </row>
    <row r="135" spans="1:5" x14ac:dyDescent="0.25">
      <c r="A135" t="s">
        <v>447</v>
      </c>
      <c r="B135" t="s">
        <v>186</v>
      </c>
      <c r="C135" t="s">
        <v>448</v>
      </c>
      <c r="D135" t="s">
        <v>424</v>
      </c>
      <c r="E135">
        <v>6.11</v>
      </c>
    </row>
    <row r="136" spans="1:5" x14ac:dyDescent="0.25">
      <c r="A136" t="s">
        <v>447</v>
      </c>
      <c r="B136" t="s">
        <v>186</v>
      </c>
      <c r="C136" t="s">
        <v>448</v>
      </c>
      <c r="D136" t="s">
        <v>425</v>
      </c>
      <c r="E136">
        <v>5.87</v>
      </c>
    </row>
    <row r="137" spans="1:5" x14ac:dyDescent="0.25">
      <c r="A137" t="s">
        <v>447</v>
      </c>
      <c r="B137" t="s">
        <v>186</v>
      </c>
      <c r="C137" t="s">
        <v>448</v>
      </c>
      <c r="D137" t="s">
        <v>426</v>
      </c>
      <c r="E137">
        <v>6.07</v>
      </c>
    </row>
    <row r="138" spans="1:5" x14ac:dyDescent="0.25">
      <c r="A138" t="s">
        <v>447</v>
      </c>
      <c r="B138" t="s">
        <v>186</v>
      </c>
      <c r="C138" t="s">
        <v>448</v>
      </c>
      <c r="D138" t="s">
        <v>427</v>
      </c>
      <c r="E138">
        <v>6.15</v>
      </c>
    </row>
    <row r="139" spans="1:5" x14ac:dyDescent="0.25">
      <c r="A139" t="s">
        <v>447</v>
      </c>
      <c r="B139" t="s">
        <v>186</v>
      </c>
      <c r="C139" t="s">
        <v>448</v>
      </c>
      <c r="D139" t="s">
        <v>428</v>
      </c>
      <c r="E139">
        <v>6.3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1697-6367-4D9A-9CDB-0E5AB0690025}">
  <dimension ref="A1:C140"/>
  <sheetViews>
    <sheetView topLeftCell="A80" workbookViewId="0">
      <selection activeCell="A96" sqref="A96"/>
    </sheetView>
  </sheetViews>
  <sheetFormatPr baseColWidth="10" defaultRowHeight="15" x14ac:dyDescent="0.25"/>
  <cols>
    <col min="1" max="1" width="50.5703125" bestFit="1" customWidth="1"/>
    <col min="2" max="2" width="25.5703125" bestFit="1" customWidth="1"/>
    <col min="3" max="3" width="10.5703125" bestFit="1" customWidth="1"/>
  </cols>
  <sheetData>
    <row r="1" spans="1:3" x14ac:dyDescent="0.25">
      <c r="A1" t="s">
        <v>432</v>
      </c>
      <c r="B1" t="s">
        <v>433</v>
      </c>
      <c r="C1" t="s">
        <v>434</v>
      </c>
    </row>
    <row r="2" spans="1:3" x14ac:dyDescent="0.25">
      <c r="A2" t="s">
        <v>435</v>
      </c>
      <c r="B2" t="s">
        <v>14</v>
      </c>
      <c r="C2">
        <v>71.599999999999994</v>
      </c>
    </row>
    <row r="3" spans="1:3" x14ac:dyDescent="0.25">
      <c r="A3" t="s">
        <v>435</v>
      </c>
      <c r="B3" t="s">
        <v>17</v>
      </c>
      <c r="C3">
        <v>71.8</v>
      </c>
    </row>
    <row r="4" spans="1:3" x14ac:dyDescent="0.25">
      <c r="A4" t="s">
        <v>435</v>
      </c>
      <c r="B4" t="s">
        <v>19</v>
      </c>
      <c r="C4">
        <v>72</v>
      </c>
    </row>
    <row r="5" spans="1:3" x14ac:dyDescent="0.25">
      <c r="A5" t="s">
        <v>435</v>
      </c>
      <c r="B5" t="s">
        <v>21</v>
      </c>
      <c r="C5">
        <v>72.3</v>
      </c>
    </row>
    <row r="6" spans="1:3" x14ac:dyDescent="0.25">
      <c r="A6" t="s">
        <v>435</v>
      </c>
      <c r="B6" t="s">
        <v>24</v>
      </c>
      <c r="C6">
        <v>72.5</v>
      </c>
    </row>
    <row r="7" spans="1:3" x14ac:dyDescent="0.25">
      <c r="A7" t="s">
        <v>435</v>
      </c>
      <c r="B7" t="s">
        <v>27</v>
      </c>
      <c r="C7">
        <v>72.7</v>
      </c>
    </row>
    <row r="8" spans="1:3" x14ac:dyDescent="0.25">
      <c r="A8" t="s">
        <v>435</v>
      </c>
      <c r="B8" t="s">
        <v>31</v>
      </c>
      <c r="C8">
        <v>72.7</v>
      </c>
    </row>
    <row r="9" spans="1:3" x14ac:dyDescent="0.25">
      <c r="A9" t="s">
        <v>435</v>
      </c>
      <c r="B9" t="s">
        <v>34</v>
      </c>
      <c r="C9">
        <v>72.5</v>
      </c>
    </row>
    <row r="10" spans="1:3" x14ac:dyDescent="0.25">
      <c r="A10" t="s">
        <v>435</v>
      </c>
      <c r="B10" t="s">
        <v>37</v>
      </c>
      <c r="C10">
        <v>73</v>
      </c>
    </row>
    <row r="11" spans="1:3" x14ac:dyDescent="0.25">
      <c r="A11" t="s">
        <v>435</v>
      </c>
      <c r="B11" t="s">
        <v>39</v>
      </c>
      <c r="C11">
        <v>73.3</v>
      </c>
    </row>
    <row r="12" spans="1:3" x14ac:dyDescent="0.25">
      <c r="A12" t="s">
        <v>435</v>
      </c>
      <c r="B12" t="s">
        <v>41</v>
      </c>
      <c r="C12">
        <v>73.599999999999994</v>
      </c>
    </row>
    <row r="13" spans="1:3" x14ac:dyDescent="0.25">
      <c r="A13" t="s">
        <v>435</v>
      </c>
      <c r="B13" t="s">
        <v>43</v>
      </c>
      <c r="C13">
        <v>73.3</v>
      </c>
    </row>
    <row r="14" spans="1:3" x14ac:dyDescent="0.25">
      <c r="A14" t="s">
        <v>435</v>
      </c>
      <c r="B14" t="s">
        <v>45</v>
      </c>
      <c r="C14">
        <v>73.7</v>
      </c>
    </row>
    <row r="15" spans="1:3" x14ac:dyDescent="0.25">
      <c r="A15" t="s">
        <v>435</v>
      </c>
      <c r="B15" t="s">
        <v>47</v>
      </c>
      <c r="C15">
        <v>74.099999999999994</v>
      </c>
    </row>
    <row r="16" spans="1:3" x14ac:dyDescent="0.25">
      <c r="A16" t="s">
        <v>435</v>
      </c>
      <c r="B16" t="s">
        <v>49</v>
      </c>
      <c r="C16">
        <v>74.400000000000006</v>
      </c>
    </row>
    <row r="17" spans="1:3" x14ac:dyDescent="0.25">
      <c r="A17" t="s">
        <v>435</v>
      </c>
      <c r="B17" t="s">
        <v>51</v>
      </c>
      <c r="C17">
        <v>74.7</v>
      </c>
    </row>
    <row r="18" spans="1:3" x14ac:dyDescent="0.25">
      <c r="A18" t="s">
        <v>435</v>
      </c>
      <c r="B18" t="s">
        <v>53</v>
      </c>
      <c r="C18">
        <v>74.900000000000006</v>
      </c>
    </row>
    <row r="19" spans="1:3" x14ac:dyDescent="0.25">
      <c r="A19" t="s">
        <v>435</v>
      </c>
      <c r="B19" t="s">
        <v>55</v>
      </c>
      <c r="C19">
        <v>75.400000000000006</v>
      </c>
    </row>
    <row r="20" spans="1:3" x14ac:dyDescent="0.25">
      <c r="A20" t="s">
        <v>435</v>
      </c>
      <c r="B20" t="s">
        <v>57</v>
      </c>
      <c r="C20">
        <v>75.900000000000006</v>
      </c>
    </row>
    <row r="21" spans="1:3" x14ac:dyDescent="0.25">
      <c r="A21" t="s">
        <v>435</v>
      </c>
      <c r="B21" t="s">
        <v>59</v>
      </c>
      <c r="C21">
        <v>75.400000000000006</v>
      </c>
    </row>
    <row r="22" spans="1:3" x14ac:dyDescent="0.25">
      <c r="A22" t="s">
        <v>435</v>
      </c>
      <c r="B22" t="s">
        <v>61</v>
      </c>
      <c r="C22">
        <v>75.7</v>
      </c>
    </row>
    <row r="23" spans="1:3" x14ac:dyDescent="0.25">
      <c r="A23" t="s">
        <v>435</v>
      </c>
      <c r="B23" t="s">
        <v>63</v>
      </c>
      <c r="C23">
        <v>76</v>
      </c>
    </row>
    <row r="24" spans="1:3" x14ac:dyDescent="0.25">
      <c r="A24" t="s">
        <v>435</v>
      </c>
      <c r="B24" t="s">
        <v>65</v>
      </c>
      <c r="C24">
        <v>76.2</v>
      </c>
    </row>
    <row r="25" spans="1:3" x14ac:dyDescent="0.25">
      <c r="A25" t="s">
        <v>435</v>
      </c>
      <c r="B25" t="s">
        <v>67</v>
      </c>
      <c r="C25">
        <v>75.8</v>
      </c>
    </row>
    <row r="26" spans="1:3" x14ac:dyDescent="0.25">
      <c r="A26" t="s">
        <v>435</v>
      </c>
      <c r="B26" t="s">
        <v>69</v>
      </c>
      <c r="C26">
        <v>75.7</v>
      </c>
    </row>
    <row r="27" spans="1:3" x14ac:dyDescent="0.25">
      <c r="A27" t="s">
        <v>435</v>
      </c>
      <c r="B27" t="s">
        <v>71</v>
      </c>
      <c r="C27">
        <v>76</v>
      </c>
    </row>
    <row r="28" spans="1:3" x14ac:dyDescent="0.25">
      <c r="A28" t="s">
        <v>435</v>
      </c>
      <c r="B28" t="s">
        <v>73</v>
      </c>
      <c r="C28">
        <v>76.3</v>
      </c>
    </row>
    <row r="29" spans="1:3" x14ac:dyDescent="0.25">
      <c r="A29" t="s">
        <v>435</v>
      </c>
      <c r="B29" t="s">
        <v>75</v>
      </c>
      <c r="C29">
        <v>76.400000000000006</v>
      </c>
    </row>
    <row r="30" spans="1:3" x14ac:dyDescent="0.25">
      <c r="A30" t="s">
        <v>435</v>
      </c>
      <c r="B30" t="s">
        <v>77</v>
      </c>
      <c r="C30">
        <v>76.599999999999994</v>
      </c>
    </row>
    <row r="31" spans="1:3" x14ac:dyDescent="0.25">
      <c r="A31" t="s">
        <v>435</v>
      </c>
      <c r="B31" t="s">
        <v>79</v>
      </c>
      <c r="C31">
        <v>76.900000000000006</v>
      </c>
    </row>
    <row r="32" spans="1:3" x14ac:dyDescent="0.25">
      <c r="A32" t="s">
        <v>435</v>
      </c>
      <c r="B32" t="s">
        <v>81</v>
      </c>
      <c r="C32">
        <v>77.099999999999994</v>
      </c>
    </row>
    <row r="33" spans="1:3" x14ac:dyDescent="0.25">
      <c r="A33" t="s">
        <v>435</v>
      </c>
      <c r="B33" t="s">
        <v>83</v>
      </c>
      <c r="C33">
        <v>76.5</v>
      </c>
    </row>
    <row r="34" spans="1:3" x14ac:dyDescent="0.25">
      <c r="A34" t="s">
        <v>435</v>
      </c>
      <c r="B34" t="s">
        <v>85</v>
      </c>
      <c r="C34">
        <v>76.900000000000006</v>
      </c>
    </row>
    <row r="35" spans="1:3" x14ac:dyDescent="0.25">
      <c r="A35" t="s">
        <v>435</v>
      </c>
      <c r="B35" t="s">
        <v>87</v>
      </c>
      <c r="C35">
        <v>76.900000000000006</v>
      </c>
    </row>
    <row r="36" spans="1:3" x14ac:dyDescent="0.25">
      <c r="A36" t="s">
        <v>435</v>
      </c>
      <c r="B36" t="s">
        <v>89</v>
      </c>
      <c r="C36">
        <v>77</v>
      </c>
    </row>
    <row r="37" spans="1:3" x14ac:dyDescent="0.25">
      <c r="A37" t="s">
        <v>435</v>
      </c>
      <c r="B37" t="s">
        <v>91</v>
      </c>
      <c r="C37">
        <v>77.099999999999994</v>
      </c>
    </row>
    <row r="38" spans="1:3" x14ac:dyDescent="0.25">
      <c r="A38" t="s">
        <v>435</v>
      </c>
      <c r="B38" t="s">
        <v>92</v>
      </c>
      <c r="C38">
        <v>77</v>
      </c>
    </row>
    <row r="39" spans="1:3" x14ac:dyDescent="0.25">
      <c r="A39" t="s">
        <v>435</v>
      </c>
      <c r="B39" t="s">
        <v>93</v>
      </c>
      <c r="C39">
        <v>77.7</v>
      </c>
    </row>
    <row r="40" spans="1:3" x14ac:dyDescent="0.25">
      <c r="A40" t="s">
        <v>435</v>
      </c>
      <c r="B40" t="s">
        <v>94</v>
      </c>
      <c r="C40">
        <v>77.900000000000006</v>
      </c>
    </row>
    <row r="41" spans="1:3" x14ac:dyDescent="0.25">
      <c r="A41" t="s">
        <v>435</v>
      </c>
      <c r="B41" t="s">
        <v>95</v>
      </c>
      <c r="C41">
        <v>78.2</v>
      </c>
    </row>
    <row r="42" spans="1:3" x14ac:dyDescent="0.25">
      <c r="A42" t="s">
        <v>435</v>
      </c>
      <c r="B42" t="s">
        <v>96</v>
      </c>
      <c r="C42">
        <v>78.2</v>
      </c>
    </row>
    <row r="43" spans="1:3" x14ac:dyDescent="0.25">
      <c r="A43" t="s">
        <v>435</v>
      </c>
      <c r="B43" t="s">
        <v>97</v>
      </c>
      <c r="C43">
        <v>78.8</v>
      </c>
    </row>
    <row r="44" spans="1:3" x14ac:dyDescent="0.25">
      <c r="A44" t="s">
        <v>435</v>
      </c>
      <c r="B44" t="s">
        <v>98</v>
      </c>
      <c r="C44">
        <v>79.400000000000006</v>
      </c>
    </row>
    <row r="45" spans="1:3" x14ac:dyDescent="0.25">
      <c r="A45" t="s">
        <v>435</v>
      </c>
      <c r="B45" t="s">
        <v>99</v>
      </c>
      <c r="C45">
        <v>79.099999999999994</v>
      </c>
    </row>
    <row r="46" spans="1:3" x14ac:dyDescent="0.25">
      <c r="A46" t="s">
        <v>435</v>
      </c>
      <c r="B46" t="s">
        <v>100</v>
      </c>
      <c r="C46">
        <v>79.5</v>
      </c>
    </row>
    <row r="47" spans="1:3" x14ac:dyDescent="0.25">
      <c r="A47" t="s">
        <v>435</v>
      </c>
      <c r="B47" t="s">
        <v>101</v>
      </c>
      <c r="C47">
        <v>79.400000000000006</v>
      </c>
    </row>
    <row r="48" spans="1:3" x14ac:dyDescent="0.25">
      <c r="A48" t="s">
        <v>435</v>
      </c>
      <c r="B48" t="s">
        <v>102</v>
      </c>
      <c r="C48">
        <v>79.7</v>
      </c>
    </row>
    <row r="49" spans="1:3" x14ac:dyDescent="0.25">
      <c r="A49" t="s">
        <v>435</v>
      </c>
      <c r="B49" t="s">
        <v>103</v>
      </c>
      <c r="C49">
        <v>79.7</v>
      </c>
    </row>
    <row r="50" spans="1:3" x14ac:dyDescent="0.25">
      <c r="A50" t="s">
        <v>435</v>
      </c>
      <c r="B50" t="s">
        <v>104</v>
      </c>
      <c r="C50">
        <v>79.400000000000006</v>
      </c>
    </row>
    <row r="51" spans="1:3" x14ac:dyDescent="0.25">
      <c r="A51" t="s">
        <v>435</v>
      </c>
      <c r="B51" t="s">
        <v>105</v>
      </c>
      <c r="C51">
        <v>80</v>
      </c>
    </row>
    <row r="52" spans="1:3" x14ac:dyDescent="0.25">
      <c r="A52" t="s">
        <v>435</v>
      </c>
      <c r="B52" t="s">
        <v>106</v>
      </c>
      <c r="C52">
        <v>80.099999999999994</v>
      </c>
    </row>
    <row r="53" spans="1:3" x14ac:dyDescent="0.25">
      <c r="A53" t="s">
        <v>435</v>
      </c>
      <c r="B53" t="s">
        <v>107</v>
      </c>
      <c r="C53">
        <v>80.5</v>
      </c>
    </row>
    <row r="54" spans="1:3" x14ac:dyDescent="0.25">
      <c r="A54" t="s">
        <v>435</v>
      </c>
      <c r="B54" t="s">
        <v>108</v>
      </c>
      <c r="C54">
        <v>80.3</v>
      </c>
    </row>
    <row r="55" spans="1:3" x14ac:dyDescent="0.25">
      <c r="A55" t="s">
        <v>435</v>
      </c>
      <c r="B55" t="s">
        <v>109</v>
      </c>
      <c r="C55">
        <v>80.3</v>
      </c>
    </row>
    <row r="56" spans="1:3" x14ac:dyDescent="0.25">
      <c r="A56" t="s">
        <v>435</v>
      </c>
      <c r="B56" t="s">
        <v>110</v>
      </c>
      <c r="C56">
        <v>80.900000000000006</v>
      </c>
    </row>
    <row r="57" spans="1:3" x14ac:dyDescent="0.25">
      <c r="A57" t="s">
        <v>435</v>
      </c>
      <c r="B57" t="s">
        <v>111</v>
      </c>
      <c r="C57">
        <v>80.3</v>
      </c>
    </row>
    <row r="58" spans="1:3" x14ac:dyDescent="0.25">
      <c r="A58" t="s">
        <v>435</v>
      </c>
      <c r="B58" t="s">
        <v>112</v>
      </c>
      <c r="C58">
        <v>80.7</v>
      </c>
    </row>
    <row r="59" spans="1:3" x14ac:dyDescent="0.25">
      <c r="A59" t="s">
        <v>435</v>
      </c>
      <c r="B59" t="s">
        <v>113</v>
      </c>
      <c r="C59">
        <v>80.8</v>
      </c>
    </row>
    <row r="60" spans="1:3" x14ac:dyDescent="0.25">
      <c r="A60" t="s">
        <v>435</v>
      </c>
      <c r="B60" t="s">
        <v>114</v>
      </c>
      <c r="C60">
        <v>81</v>
      </c>
    </row>
    <row r="61" spans="1:3" x14ac:dyDescent="0.25">
      <c r="A61" t="s">
        <v>435</v>
      </c>
      <c r="B61" t="s">
        <v>115</v>
      </c>
      <c r="C61">
        <v>80.8</v>
      </c>
    </row>
    <row r="62" spans="1:3" x14ac:dyDescent="0.25">
      <c r="A62" t="s">
        <v>435</v>
      </c>
      <c r="B62" t="s">
        <v>116</v>
      </c>
      <c r="C62">
        <v>80.8</v>
      </c>
    </row>
    <row r="63" spans="1:3" x14ac:dyDescent="0.25">
      <c r="A63" t="s">
        <v>435</v>
      </c>
      <c r="B63" t="s">
        <v>117</v>
      </c>
      <c r="C63">
        <v>80.8</v>
      </c>
    </row>
    <row r="64" spans="1:3" x14ac:dyDescent="0.25">
      <c r="A64" t="s">
        <v>435</v>
      </c>
      <c r="B64" t="s">
        <v>118</v>
      </c>
      <c r="C64">
        <v>80.8</v>
      </c>
    </row>
    <row r="65" spans="1:3" x14ac:dyDescent="0.25">
      <c r="A65" t="s">
        <v>435</v>
      </c>
      <c r="B65" t="s">
        <v>119</v>
      </c>
      <c r="C65">
        <v>81.099999999999994</v>
      </c>
    </row>
    <row r="66" spans="1:3" x14ac:dyDescent="0.25">
      <c r="A66" t="s">
        <v>435</v>
      </c>
      <c r="B66" t="s">
        <v>120</v>
      </c>
      <c r="C66">
        <v>81.2</v>
      </c>
    </row>
    <row r="67" spans="1:3" x14ac:dyDescent="0.25">
      <c r="A67" t="s">
        <v>435</v>
      </c>
      <c r="B67" t="s">
        <v>121</v>
      </c>
      <c r="C67">
        <v>81.400000000000006</v>
      </c>
    </row>
    <row r="68" spans="1:3" x14ac:dyDescent="0.25">
      <c r="A68" t="s">
        <v>435</v>
      </c>
      <c r="B68" t="s">
        <v>122</v>
      </c>
      <c r="C68">
        <v>82</v>
      </c>
    </row>
    <row r="69" spans="1:3" x14ac:dyDescent="0.25">
      <c r="A69" t="s">
        <v>435</v>
      </c>
      <c r="B69" t="s">
        <v>123</v>
      </c>
      <c r="C69">
        <v>81.7</v>
      </c>
    </row>
    <row r="70" spans="1:3" x14ac:dyDescent="0.25">
      <c r="A70" t="s">
        <v>435</v>
      </c>
      <c r="B70" t="s">
        <v>124</v>
      </c>
      <c r="C70">
        <v>82</v>
      </c>
    </row>
    <row r="71" spans="1:3" x14ac:dyDescent="0.25">
      <c r="A71" t="s">
        <v>435</v>
      </c>
      <c r="B71" t="s">
        <v>125</v>
      </c>
      <c r="C71">
        <v>82.2</v>
      </c>
    </row>
    <row r="72" spans="1:3" x14ac:dyDescent="0.25">
      <c r="A72" t="s">
        <v>435</v>
      </c>
      <c r="B72" t="s">
        <v>126</v>
      </c>
      <c r="C72">
        <v>81.599999999999994</v>
      </c>
    </row>
    <row r="73" spans="1:3" x14ac:dyDescent="0.25">
      <c r="A73" t="s">
        <v>435</v>
      </c>
      <c r="B73" t="s">
        <v>127</v>
      </c>
      <c r="C73">
        <v>82</v>
      </c>
    </row>
    <row r="74" spans="1:3" x14ac:dyDescent="0.25">
      <c r="A74" t="s">
        <v>435</v>
      </c>
      <c r="B74" t="s">
        <v>128</v>
      </c>
      <c r="C74">
        <v>82.8</v>
      </c>
    </row>
    <row r="75" spans="1:3" x14ac:dyDescent="0.25">
      <c r="A75" t="s">
        <v>435</v>
      </c>
      <c r="B75" t="s">
        <v>129</v>
      </c>
      <c r="C75">
        <v>83.4</v>
      </c>
    </row>
    <row r="76" spans="1:3" x14ac:dyDescent="0.25">
      <c r="A76" t="s">
        <v>435</v>
      </c>
      <c r="B76" t="s">
        <v>130</v>
      </c>
      <c r="C76">
        <v>83.2</v>
      </c>
    </row>
    <row r="77" spans="1:3" x14ac:dyDescent="0.25">
      <c r="A77" t="s">
        <v>435</v>
      </c>
      <c r="B77" t="s">
        <v>131</v>
      </c>
      <c r="C77">
        <v>83.5</v>
      </c>
    </row>
    <row r="78" spans="1:3" x14ac:dyDescent="0.25">
      <c r="A78" t="s">
        <v>435</v>
      </c>
      <c r="B78" t="s">
        <v>132</v>
      </c>
      <c r="C78">
        <v>83.4</v>
      </c>
    </row>
    <row r="79" spans="1:3" x14ac:dyDescent="0.25">
      <c r="A79" t="s">
        <v>435</v>
      </c>
      <c r="B79" t="s">
        <v>133</v>
      </c>
      <c r="C79">
        <v>83.7</v>
      </c>
    </row>
    <row r="80" spans="1:3" x14ac:dyDescent="0.25">
      <c r="A80" t="s">
        <v>435</v>
      </c>
      <c r="B80" t="s">
        <v>134</v>
      </c>
      <c r="C80">
        <v>84.5</v>
      </c>
    </row>
    <row r="81" spans="1:3" x14ac:dyDescent="0.25">
      <c r="A81" t="s">
        <v>435</v>
      </c>
      <c r="B81" t="s">
        <v>135</v>
      </c>
      <c r="C81">
        <v>84.4</v>
      </c>
    </row>
    <row r="82" spans="1:3" x14ac:dyDescent="0.25">
      <c r="A82" t="s">
        <v>435</v>
      </c>
      <c r="B82" t="s">
        <v>136</v>
      </c>
      <c r="C82">
        <v>85.4</v>
      </c>
    </row>
    <row r="83" spans="1:3" x14ac:dyDescent="0.25">
      <c r="A83" t="s">
        <v>435</v>
      </c>
      <c r="B83" t="s">
        <v>137</v>
      </c>
      <c r="C83">
        <v>85.1</v>
      </c>
    </row>
    <row r="84" spans="1:3" x14ac:dyDescent="0.25">
      <c r="A84" t="s">
        <v>435</v>
      </c>
      <c r="B84" t="s">
        <v>138</v>
      </c>
      <c r="C84">
        <v>85.8</v>
      </c>
    </row>
    <row r="85" spans="1:3" x14ac:dyDescent="0.25">
      <c r="A85" t="s">
        <v>435</v>
      </c>
      <c r="B85" t="s">
        <v>139</v>
      </c>
      <c r="C85">
        <v>86.3</v>
      </c>
    </row>
    <row r="86" spans="1:3" x14ac:dyDescent="0.25">
      <c r="A86" t="s">
        <v>435</v>
      </c>
      <c r="B86" t="s">
        <v>140</v>
      </c>
      <c r="C86">
        <v>85.5</v>
      </c>
    </row>
    <row r="87" spans="1:3" x14ac:dyDescent="0.25">
      <c r="A87" t="s">
        <v>435</v>
      </c>
      <c r="B87" t="s">
        <v>141</v>
      </c>
      <c r="C87">
        <v>86.5</v>
      </c>
    </row>
    <row r="88" spans="1:3" x14ac:dyDescent="0.25">
      <c r="A88" t="s">
        <v>435</v>
      </c>
      <c r="B88" t="s">
        <v>142</v>
      </c>
      <c r="C88">
        <v>87</v>
      </c>
    </row>
    <row r="89" spans="1:3" x14ac:dyDescent="0.25">
      <c r="A89" t="s">
        <v>435</v>
      </c>
      <c r="B89" t="s">
        <v>143</v>
      </c>
      <c r="C89">
        <v>88</v>
      </c>
    </row>
    <row r="90" spans="1:3" x14ac:dyDescent="0.25">
      <c r="A90" t="s">
        <v>435</v>
      </c>
      <c r="B90" t="s">
        <v>144</v>
      </c>
      <c r="C90">
        <v>88.3</v>
      </c>
    </row>
    <row r="91" spans="1:3" x14ac:dyDescent="0.25">
      <c r="A91" t="s">
        <v>435</v>
      </c>
      <c r="B91" t="s">
        <v>145</v>
      </c>
      <c r="C91">
        <v>89</v>
      </c>
    </row>
    <row r="92" spans="1:3" x14ac:dyDescent="0.25">
      <c r="A92" t="s">
        <v>435</v>
      </c>
      <c r="B92" t="s">
        <v>146</v>
      </c>
      <c r="C92">
        <v>90.2</v>
      </c>
    </row>
    <row r="93" spans="1:3" x14ac:dyDescent="0.25">
      <c r="A93" t="s">
        <v>435</v>
      </c>
      <c r="B93" t="s">
        <v>147</v>
      </c>
      <c r="C93">
        <v>89.9</v>
      </c>
    </row>
    <row r="94" spans="1:3" x14ac:dyDescent="0.25">
      <c r="A94" t="s">
        <v>435</v>
      </c>
      <c r="B94" t="s">
        <v>148</v>
      </c>
      <c r="C94">
        <v>91.2</v>
      </c>
    </row>
    <row r="95" spans="1:3" x14ac:dyDescent="0.25">
      <c r="A95" t="s">
        <v>435</v>
      </c>
      <c r="B95" t="s">
        <v>149</v>
      </c>
      <c r="C95">
        <v>91.5</v>
      </c>
    </row>
    <row r="96" spans="1:3" x14ac:dyDescent="0.25">
      <c r="A96" t="s">
        <v>435</v>
      </c>
      <c r="B96" t="s">
        <v>150</v>
      </c>
      <c r="C96">
        <v>91.4</v>
      </c>
    </row>
    <row r="97" spans="1:3" x14ac:dyDescent="0.25">
      <c r="A97" t="s">
        <v>435</v>
      </c>
      <c r="B97" t="s">
        <v>151</v>
      </c>
      <c r="C97">
        <v>91.4</v>
      </c>
    </row>
    <row r="98" spans="1:3" x14ac:dyDescent="0.25">
      <c r="A98" t="s">
        <v>435</v>
      </c>
      <c r="B98" t="s">
        <v>152</v>
      </c>
      <c r="C98">
        <v>91.5</v>
      </c>
    </row>
    <row r="99" spans="1:3" x14ac:dyDescent="0.25">
      <c r="A99" t="s">
        <v>435</v>
      </c>
      <c r="B99" t="s">
        <v>153</v>
      </c>
      <c r="C99">
        <v>91.9</v>
      </c>
    </row>
    <row r="100" spans="1:3" x14ac:dyDescent="0.25">
      <c r="A100" t="s">
        <v>435</v>
      </c>
      <c r="B100" t="s">
        <v>154</v>
      </c>
      <c r="C100">
        <v>92.7</v>
      </c>
    </row>
    <row r="101" spans="1:3" x14ac:dyDescent="0.25">
      <c r="A101" t="s">
        <v>435</v>
      </c>
      <c r="B101" t="s">
        <v>155</v>
      </c>
      <c r="C101">
        <v>93.6</v>
      </c>
    </row>
    <row r="102" spans="1:3" x14ac:dyDescent="0.25">
      <c r="A102" t="s">
        <v>435</v>
      </c>
      <c r="B102" t="s">
        <v>156</v>
      </c>
      <c r="C102">
        <v>94.1</v>
      </c>
    </row>
    <row r="103" spans="1:3" x14ac:dyDescent="0.25">
      <c r="A103" t="s">
        <v>435</v>
      </c>
      <c r="B103" t="s">
        <v>157</v>
      </c>
      <c r="C103">
        <v>94.7</v>
      </c>
    </row>
    <row r="104" spans="1:3" x14ac:dyDescent="0.25">
      <c r="A104" t="s">
        <v>435</v>
      </c>
      <c r="B104" t="s">
        <v>158</v>
      </c>
      <c r="C104">
        <v>95</v>
      </c>
    </row>
    <row r="105" spans="1:3" x14ac:dyDescent="0.25">
      <c r="A105" t="s">
        <v>435</v>
      </c>
      <c r="B105" t="s">
        <v>159</v>
      </c>
      <c r="C105">
        <v>94.3</v>
      </c>
    </row>
    <row r="106" spans="1:3" x14ac:dyDescent="0.25">
      <c r="A106" t="s">
        <v>435</v>
      </c>
      <c r="B106" t="s">
        <v>160</v>
      </c>
      <c r="C106">
        <v>94.3</v>
      </c>
    </row>
    <row r="107" spans="1:3" x14ac:dyDescent="0.25">
      <c r="A107" t="s">
        <v>435</v>
      </c>
      <c r="B107" t="s">
        <v>161</v>
      </c>
      <c r="C107">
        <v>95.2</v>
      </c>
    </row>
    <row r="108" spans="1:3" x14ac:dyDescent="0.25">
      <c r="A108" t="s">
        <v>435</v>
      </c>
      <c r="B108" t="s">
        <v>162</v>
      </c>
      <c r="C108">
        <v>95.7</v>
      </c>
    </row>
    <row r="109" spans="1:3" x14ac:dyDescent="0.25">
      <c r="A109" t="s">
        <v>435</v>
      </c>
      <c r="B109" t="s">
        <v>163</v>
      </c>
      <c r="C109">
        <v>95.7</v>
      </c>
    </row>
    <row r="110" spans="1:3" x14ac:dyDescent="0.25">
      <c r="A110" t="s">
        <v>435</v>
      </c>
      <c r="B110" t="s">
        <v>164</v>
      </c>
      <c r="C110">
        <v>95.9</v>
      </c>
    </row>
    <row r="111" spans="1:3" x14ac:dyDescent="0.25">
      <c r="A111" t="s">
        <v>435</v>
      </c>
      <c r="B111" t="s">
        <v>165</v>
      </c>
      <c r="C111">
        <v>96.1</v>
      </c>
    </row>
    <row r="112" spans="1:3" x14ac:dyDescent="0.25">
      <c r="A112" t="s">
        <v>435</v>
      </c>
      <c r="B112" t="s">
        <v>166</v>
      </c>
      <c r="C112">
        <v>96.3</v>
      </c>
    </row>
    <row r="113" spans="1:3" x14ac:dyDescent="0.25">
      <c r="A113" t="s">
        <v>435</v>
      </c>
      <c r="B113" t="s">
        <v>167</v>
      </c>
      <c r="C113">
        <v>97</v>
      </c>
    </row>
    <row r="114" spans="1:3" x14ac:dyDescent="0.25">
      <c r="A114" t="s">
        <v>435</v>
      </c>
      <c r="B114" t="s">
        <v>168</v>
      </c>
      <c r="C114">
        <v>96.9</v>
      </c>
    </row>
    <row r="115" spans="1:3" x14ac:dyDescent="0.25">
      <c r="A115" t="s">
        <v>435</v>
      </c>
      <c r="B115" t="s">
        <v>169</v>
      </c>
      <c r="C115">
        <v>97.2</v>
      </c>
    </row>
    <row r="116" spans="1:3" x14ac:dyDescent="0.25">
      <c r="A116" t="s">
        <v>435</v>
      </c>
      <c r="B116" t="s">
        <v>170</v>
      </c>
      <c r="C116">
        <v>97.7</v>
      </c>
    </row>
    <row r="117" spans="1:3" x14ac:dyDescent="0.25">
      <c r="A117" t="s">
        <v>435</v>
      </c>
      <c r="B117" t="s">
        <v>171</v>
      </c>
      <c r="C117">
        <v>96.8</v>
      </c>
    </row>
    <row r="118" spans="1:3" x14ac:dyDescent="0.25">
      <c r="A118" t="s">
        <v>435</v>
      </c>
      <c r="B118" t="s">
        <v>172</v>
      </c>
      <c r="C118">
        <v>97.1</v>
      </c>
    </row>
    <row r="119" spans="1:3" x14ac:dyDescent="0.25">
      <c r="A119" t="s">
        <v>435</v>
      </c>
      <c r="B119" t="s">
        <v>173</v>
      </c>
      <c r="C119">
        <v>97.7</v>
      </c>
    </row>
    <row r="120" spans="1:3" x14ac:dyDescent="0.25">
      <c r="A120" t="s">
        <v>435</v>
      </c>
      <c r="B120" t="s">
        <v>174</v>
      </c>
      <c r="C120">
        <v>98</v>
      </c>
    </row>
    <row r="121" spans="1:3" x14ac:dyDescent="0.25">
      <c r="A121" t="s">
        <v>435</v>
      </c>
      <c r="B121" t="s">
        <v>175</v>
      </c>
      <c r="C121">
        <v>97.9</v>
      </c>
    </row>
    <row r="122" spans="1:3" x14ac:dyDescent="0.25">
      <c r="A122" t="s">
        <v>435</v>
      </c>
      <c r="B122" t="s">
        <v>414</v>
      </c>
      <c r="C122">
        <v>98.1</v>
      </c>
    </row>
    <row r="123" spans="1:3" x14ac:dyDescent="0.25">
      <c r="A123" t="s">
        <v>435</v>
      </c>
      <c r="B123" t="s">
        <v>415</v>
      </c>
      <c r="C123">
        <v>99.5</v>
      </c>
    </row>
    <row r="124" spans="1:3" x14ac:dyDescent="0.25">
      <c r="A124" t="s">
        <v>435</v>
      </c>
      <c r="B124" t="s">
        <v>416</v>
      </c>
      <c r="C124">
        <v>98.8</v>
      </c>
    </row>
    <row r="125" spans="1:3" x14ac:dyDescent="0.25">
      <c r="A125" t="s">
        <v>435</v>
      </c>
      <c r="B125" t="s">
        <v>417</v>
      </c>
      <c r="C125">
        <v>99.4</v>
      </c>
    </row>
    <row r="126" spans="1:3" x14ac:dyDescent="0.25">
      <c r="A126" t="s">
        <v>435</v>
      </c>
      <c r="B126" t="s">
        <v>418</v>
      </c>
      <c r="C126">
        <v>99.9</v>
      </c>
    </row>
    <row r="127" spans="1:3" x14ac:dyDescent="0.25">
      <c r="A127" t="s">
        <v>435</v>
      </c>
      <c r="B127" t="s">
        <v>419</v>
      </c>
      <c r="C127">
        <v>100.1</v>
      </c>
    </row>
    <row r="128" spans="1:3" x14ac:dyDescent="0.25">
      <c r="A128" t="s">
        <v>435</v>
      </c>
      <c r="B128" t="s">
        <v>420</v>
      </c>
      <c r="C128">
        <v>100.8</v>
      </c>
    </row>
    <row r="129" spans="1:3" x14ac:dyDescent="0.25">
      <c r="A129" t="s">
        <v>435</v>
      </c>
      <c r="B129" t="s">
        <v>421</v>
      </c>
      <c r="C129">
        <v>100.2</v>
      </c>
    </row>
    <row r="130" spans="1:3" x14ac:dyDescent="0.25">
      <c r="A130" t="s">
        <v>435</v>
      </c>
      <c r="B130" t="s">
        <v>422</v>
      </c>
      <c r="C130">
        <v>100.6</v>
      </c>
    </row>
    <row r="131" spans="1:3" x14ac:dyDescent="0.25">
      <c r="A131" t="s">
        <v>435</v>
      </c>
      <c r="B131" t="s">
        <v>343</v>
      </c>
      <c r="C131">
        <v>100.7</v>
      </c>
    </row>
    <row r="132" spans="1:3" x14ac:dyDescent="0.25">
      <c r="A132" t="s">
        <v>435</v>
      </c>
      <c r="B132" t="s">
        <v>344</v>
      </c>
      <c r="C132">
        <v>100.9</v>
      </c>
    </row>
    <row r="133" spans="1:3" x14ac:dyDescent="0.25">
      <c r="A133" t="s">
        <v>435</v>
      </c>
      <c r="B133" t="s">
        <v>345</v>
      </c>
      <c r="C133">
        <v>101</v>
      </c>
    </row>
    <row r="134" spans="1:3" x14ac:dyDescent="0.25">
      <c r="A134" t="s">
        <v>435</v>
      </c>
      <c r="B134" t="s">
        <v>423</v>
      </c>
      <c r="C134">
        <v>101.6</v>
      </c>
    </row>
    <row r="135" spans="1:3" x14ac:dyDescent="0.25">
      <c r="A135" t="s">
        <v>435</v>
      </c>
      <c r="B135" t="s">
        <v>424</v>
      </c>
      <c r="C135">
        <v>102.2</v>
      </c>
    </row>
    <row r="136" spans="1:3" x14ac:dyDescent="0.25">
      <c r="A136" t="s">
        <v>435</v>
      </c>
      <c r="B136" t="s">
        <v>425</v>
      </c>
      <c r="C136">
        <v>102.4</v>
      </c>
    </row>
    <row r="137" spans="1:3" x14ac:dyDescent="0.25">
      <c r="A137" t="s">
        <v>435</v>
      </c>
      <c r="B137" t="s">
        <v>426</v>
      </c>
      <c r="C137">
        <v>102.8</v>
      </c>
    </row>
    <row r="138" spans="1:3" x14ac:dyDescent="0.25">
      <c r="A138" t="s">
        <v>435</v>
      </c>
      <c r="B138" t="s">
        <v>427</v>
      </c>
      <c r="C138">
        <v>103</v>
      </c>
    </row>
    <row r="139" spans="1:3" x14ac:dyDescent="0.25">
      <c r="A139" t="s">
        <v>435</v>
      </c>
      <c r="B139" t="s">
        <v>428</v>
      </c>
      <c r="C139">
        <v>102.8</v>
      </c>
    </row>
    <row r="140" spans="1:3" x14ac:dyDescent="0.25">
      <c r="A140" t="s">
        <v>435</v>
      </c>
      <c r="B140" t="s">
        <v>429</v>
      </c>
      <c r="C140">
        <v>103.8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96166-CA10-41AD-BD3E-99692E357B18}">
  <dimension ref="A1:D140"/>
  <sheetViews>
    <sheetView workbookViewId="0"/>
  </sheetViews>
  <sheetFormatPr baseColWidth="10" defaultRowHeight="15" x14ac:dyDescent="0.25"/>
  <cols>
    <col min="1" max="1" width="52.42578125" bestFit="1" customWidth="1"/>
    <col min="2" max="2" width="46.42578125" bestFit="1" customWidth="1"/>
    <col min="3" max="3" width="23.5703125" bestFit="1" customWidth="1"/>
    <col min="4" max="4" width="8.5703125" bestFit="1" customWidth="1"/>
  </cols>
  <sheetData>
    <row r="1" spans="1:4" x14ac:dyDescent="0.25">
      <c r="A1" t="s">
        <v>455</v>
      </c>
      <c r="B1" t="s">
        <v>456</v>
      </c>
      <c r="C1" t="s">
        <v>457</v>
      </c>
      <c r="D1" t="s">
        <v>195</v>
      </c>
    </row>
    <row r="2" spans="1:4" x14ac:dyDescent="0.25">
      <c r="A2" t="s">
        <v>458</v>
      </c>
      <c r="B2" t="s">
        <v>195</v>
      </c>
      <c r="C2" t="s">
        <v>14</v>
      </c>
      <c r="D2">
        <v>64.5</v>
      </c>
    </row>
    <row r="3" spans="1:4" x14ac:dyDescent="0.25">
      <c r="A3" t="s">
        <v>458</v>
      </c>
      <c r="B3" t="s">
        <v>195</v>
      </c>
      <c r="C3" t="s">
        <v>17</v>
      </c>
      <c r="D3">
        <v>62.8</v>
      </c>
    </row>
    <row r="4" spans="1:4" x14ac:dyDescent="0.25">
      <c r="A4" t="s">
        <v>458</v>
      </c>
      <c r="B4" t="s">
        <v>195</v>
      </c>
      <c r="C4" t="s">
        <v>19</v>
      </c>
      <c r="D4">
        <v>64.599999999999994</v>
      </c>
    </row>
    <row r="5" spans="1:4" x14ac:dyDescent="0.25">
      <c r="A5" t="s">
        <v>458</v>
      </c>
      <c r="B5" t="s">
        <v>195</v>
      </c>
      <c r="C5" t="s">
        <v>21</v>
      </c>
      <c r="D5">
        <v>65.599999999999994</v>
      </c>
    </row>
    <row r="6" spans="1:4" x14ac:dyDescent="0.25">
      <c r="A6" t="s">
        <v>458</v>
      </c>
      <c r="B6" t="s">
        <v>195</v>
      </c>
      <c r="C6" t="s">
        <v>24</v>
      </c>
      <c r="D6">
        <v>62.3</v>
      </c>
    </row>
    <row r="7" spans="1:4" x14ac:dyDescent="0.25">
      <c r="A7" t="s">
        <v>458</v>
      </c>
      <c r="B7" t="s">
        <v>195</v>
      </c>
      <c r="C7" t="s">
        <v>27</v>
      </c>
      <c r="D7">
        <v>65.400000000000006</v>
      </c>
    </row>
    <row r="8" spans="1:4" x14ac:dyDescent="0.25">
      <c r="A8" t="s">
        <v>458</v>
      </c>
      <c r="B8" t="s">
        <v>195</v>
      </c>
      <c r="C8" t="s">
        <v>31</v>
      </c>
      <c r="D8">
        <v>65.2</v>
      </c>
    </row>
    <row r="9" spans="1:4" x14ac:dyDescent="0.25">
      <c r="A9" t="s">
        <v>458</v>
      </c>
      <c r="B9" t="s">
        <v>195</v>
      </c>
      <c r="C9" t="s">
        <v>34</v>
      </c>
      <c r="D9">
        <v>61.6</v>
      </c>
    </row>
    <row r="10" spans="1:4" x14ac:dyDescent="0.25">
      <c r="A10" t="s">
        <v>458</v>
      </c>
      <c r="B10" t="s">
        <v>195</v>
      </c>
      <c r="C10" t="s">
        <v>37</v>
      </c>
      <c r="D10">
        <v>62.4</v>
      </c>
    </row>
    <row r="11" spans="1:4" x14ac:dyDescent="0.25">
      <c r="A11" t="s">
        <v>458</v>
      </c>
      <c r="B11" t="s">
        <v>195</v>
      </c>
      <c r="C11" t="s">
        <v>39</v>
      </c>
      <c r="D11">
        <v>62.3</v>
      </c>
    </row>
    <row r="12" spans="1:4" x14ac:dyDescent="0.25">
      <c r="A12" t="s">
        <v>458</v>
      </c>
      <c r="B12" t="s">
        <v>195</v>
      </c>
      <c r="C12" t="s">
        <v>41</v>
      </c>
      <c r="D12">
        <v>62.1</v>
      </c>
    </row>
    <row r="13" spans="1:4" x14ac:dyDescent="0.25">
      <c r="A13" t="s">
        <v>458</v>
      </c>
      <c r="B13" t="s">
        <v>195</v>
      </c>
      <c r="C13" t="s">
        <v>43</v>
      </c>
      <c r="D13">
        <v>60.8</v>
      </c>
    </row>
    <row r="14" spans="1:4" x14ac:dyDescent="0.25">
      <c r="A14" t="s">
        <v>458</v>
      </c>
      <c r="B14" t="s">
        <v>195</v>
      </c>
      <c r="C14" t="s">
        <v>45</v>
      </c>
      <c r="D14">
        <v>60.1</v>
      </c>
    </row>
    <row r="15" spans="1:4" x14ac:dyDescent="0.25">
      <c r="A15" t="s">
        <v>458</v>
      </c>
      <c r="B15" t="s">
        <v>195</v>
      </c>
      <c r="C15" t="s">
        <v>47</v>
      </c>
      <c r="D15">
        <v>56.7</v>
      </c>
    </row>
    <row r="16" spans="1:4" x14ac:dyDescent="0.25">
      <c r="A16" t="s">
        <v>458</v>
      </c>
      <c r="B16" t="s">
        <v>195</v>
      </c>
      <c r="C16" t="s">
        <v>49</v>
      </c>
      <c r="D16">
        <v>61.4</v>
      </c>
    </row>
    <row r="17" spans="1:4" x14ac:dyDescent="0.25">
      <c r="A17" t="s">
        <v>458</v>
      </c>
      <c r="B17" t="s">
        <v>195</v>
      </c>
      <c r="C17" t="s">
        <v>51</v>
      </c>
      <c r="D17">
        <v>59.1</v>
      </c>
    </row>
    <row r="18" spans="1:4" x14ac:dyDescent="0.25">
      <c r="A18" t="s">
        <v>458</v>
      </c>
      <c r="B18" t="s">
        <v>195</v>
      </c>
      <c r="C18" t="s">
        <v>53</v>
      </c>
      <c r="D18">
        <v>58</v>
      </c>
    </row>
    <row r="19" spans="1:4" x14ac:dyDescent="0.25">
      <c r="A19" t="s">
        <v>458</v>
      </c>
      <c r="B19" t="s">
        <v>195</v>
      </c>
      <c r="C19" t="s">
        <v>55</v>
      </c>
      <c r="D19">
        <v>61.9</v>
      </c>
    </row>
    <row r="20" spans="1:4" x14ac:dyDescent="0.25">
      <c r="A20" t="s">
        <v>458</v>
      </c>
      <c r="B20" t="s">
        <v>195</v>
      </c>
      <c r="C20" t="s">
        <v>57</v>
      </c>
      <c r="D20">
        <v>62.4</v>
      </c>
    </row>
    <row r="21" spans="1:4" x14ac:dyDescent="0.25">
      <c r="A21" t="s">
        <v>458</v>
      </c>
      <c r="B21" t="s">
        <v>195</v>
      </c>
      <c r="C21" t="s">
        <v>59</v>
      </c>
      <c r="D21">
        <v>60.2</v>
      </c>
    </row>
    <row r="22" spans="1:4" x14ac:dyDescent="0.25">
      <c r="A22" t="s">
        <v>458</v>
      </c>
      <c r="B22" t="s">
        <v>195</v>
      </c>
      <c r="C22" t="s">
        <v>61</v>
      </c>
      <c r="D22">
        <v>59.9</v>
      </c>
    </row>
    <row r="23" spans="1:4" x14ac:dyDescent="0.25">
      <c r="A23" t="s">
        <v>458</v>
      </c>
      <c r="B23" t="s">
        <v>195</v>
      </c>
      <c r="C23" t="s">
        <v>63</v>
      </c>
      <c r="D23">
        <v>59.3</v>
      </c>
    </row>
    <row r="24" spans="1:4" x14ac:dyDescent="0.25">
      <c r="A24" t="s">
        <v>458</v>
      </c>
      <c r="B24" t="s">
        <v>195</v>
      </c>
      <c r="C24" t="s">
        <v>65</v>
      </c>
      <c r="D24">
        <v>62</v>
      </c>
    </row>
    <row r="25" spans="1:4" x14ac:dyDescent="0.25">
      <c r="A25" t="s">
        <v>458</v>
      </c>
      <c r="B25" t="s">
        <v>195</v>
      </c>
      <c r="C25" t="s">
        <v>67</v>
      </c>
      <c r="D25">
        <v>63.4</v>
      </c>
    </row>
    <row r="26" spans="1:4" x14ac:dyDescent="0.25">
      <c r="A26" t="s">
        <v>458</v>
      </c>
      <c r="B26" t="s">
        <v>195</v>
      </c>
      <c r="C26" t="s">
        <v>69</v>
      </c>
      <c r="D26">
        <v>67.7</v>
      </c>
    </row>
    <row r="27" spans="1:4" x14ac:dyDescent="0.25">
      <c r="A27" t="s">
        <v>458</v>
      </c>
      <c r="B27" t="s">
        <v>195</v>
      </c>
      <c r="C27" t="s">
        <v>71</v>
      </c>
      <c r="D27">
        <v>67.3</v>
      </c>
    </row>
    <row r="28" spans="1:4" x14ac:dyDescent="0.25">
      <c r="A28" t="s">
        <v>458</v>
      </c>
      <c r="B28" t="s">
        <v>195</v>
      </c>
      <c r="C28" t="s">
        <v>73</v>
      </c>
      <c r="D28">
        <v>65.900000000000006</v>
      </c>
    </row>
    <row r="29" spans="1:4" x14ac:dyDescent="0.25">
      <c r="A29" t="s">
        <v>458</v>
      </c>
      <c r="B29" t="s">
        <v>195</v>
      </c>
      <c r="C29" t="s">
        <v>75</v>
      </c>
      <c r="D29">
        <v>63.1</v>
      </c>
    </row>
    <row r="30" spans="1:4" x14ac:dyDescent="0.25">
      <c r="A30" t="s">
        <v>458</v>
      </c>
      <c r="B30" t="s">
        <v>195</v>
      </c>
      <c r="C30" t="s">
        <v>77</v>
      </c>
      <c r="D30">
        <v>63.8</v>
      </c>
    </row>
    <row r="31" spans="1:4" x14ac:dyDescent="0.25">
      <c r="A31" t="s">
        <v>458</v>
      </c>
      <c r="B31" t="s">
        <v>195</v>
      </c>
      <c r="C31" t="s">
        <v>79</v>
      </c>
      <c r="D31">
        <v>65.2</v>
      </c>
    </row>
    <row r="32" spans="1:4" x14ac:dyDescent="0.25">
      <c r="A32" t="s">
        <v>458</v>
      </c>
      <c r="B32" t="s">
        <v>195</v>
      </c>
      <c r="C32" t="s">
        <v>81</v>
      </c>
      <c r="D32">
        <v>64.900000000000006</v>
      </c>
    </row>
    <row r="33" spans="1:4" x14ac:dyDescent="0.25">
      <c r="A33" t="s">
        <v>458</v>
      </c>
      <c r="B33" t="s">
        <v>195</v>
      </c>
      <c r="C33" t="s">
        <v>83</v>
      </c>
      <c r="D33">
        <v>66.2</v>
      </c>
    </row>
    <row r="34" spans="1:4" x14ac:dyDescent="0.25">
      <c r="A34" t="s">
        <v>458</v>
      </c>
      <c r="B34" t="s">
        <v>195</v>
      </c>
      <c r="C34" t="s">
        <v>85</v>
      </c>
      <c r="D34">
        <v>66.599999999999994</v>
      </c>
    </row>
    <row r="35" spans="1:4" x14ac:dyDescent="0.25">
      <c r="A35" t="s">
        <v>458</v>
      </c>
      <c r="B35" t="s">
        <v>195</v>
      </c>
      <c r="C35" t="s">
        <v>87</v>
      </c>
      <c r="D35">
        <v>63.1</v>
      </c>
    </row>
    <row r="36" spans="1:4" x14ac:dyDescent="0.25">
      <c r="A36" t="s">
        <v>458</v>
      </c>
      <c r="B36" t="s">
        <v>195</v>
      </c>
      <c r="C36" t="s">
        <v>89</v>
      </c>
      <c r="D36">
        <v>68.599999999999994</v>
      </c>
    </row>
    <row r="37" spans="1:4" x14ac:dyDescent="0.25">
      <c r="A37" t="s">
        <v>458</v>
      </c>
      <c r="B37" t="s">
        <v>195</v>
      </c>
      <c r="C37" t="s">
        <v>91</v>
      </c>
      <c r="D37">
        <v>65.5</v>
      </c>
    </row>
    <row r="38" spans="1:4" x14ac:dyDescent="0.25">
      <c r="A38" t="s">
        <v>458</v>
      </c>
      <c r="B38" t="s">
        <v>195</v>
      </c>
      <c r="C38" t="s">
        <v>92</v>
      </c>
      <c r="D38">
        <v>70.400000000000006</v>
      </c>
    </row>
    <row r="39" spans="1:4" x14ac:dyDescent="0.25">
      <c r="A39" t="s">
        <v>458</v>
      </c>
      <c r="B39" t="s">
        <v>195</v>
      </c>
      <c r="C39" t="s">
        <v>93</v>
      </c>
      <c r="D39">
        <v>70.8</v>
      </c>
    </row>
    <row r="40" spans="1:4" x14ac:dyDescent="0.25">
      <c r="A40" t="s">
        <v>458</v>
      </c>
      <c r="B40" t="s">
        <v>195</v>
      </c>
      <c r="C40" t="s">
        <v>94</v>
      </c>
      <c r="D40">
        <v>69.099999999999994</v>
      </c>
    </row>
    <row r="41" spans="1:4" x14ac:dyDescent="0.25">
      <c r="A41" t="s">
        <v>458</v>
      </c>
      <c r="B41" t="s">
        <v>195</v>
      </c>
      <c r="C41" t="s">
        <v>95</v>
      </c>
      <c r="D41">
        <v>70.2</v>
      </c>
    </row>
    <row r="42" spans="1:4" x14ac:dyDescent="0.25">
      <c r="A42" t="s">
        <v>458</v>
      </c>
      <c r="B42" t="s">
        <v>195</v>
      </c>
      <c r="C42" t="s">
        <v>96</v>
      </c>
      <c r="D42">
        <v>74.2</v>
      </c>
    </row>
    <row r="43" spans="1:4" x14ac:dyDescent="0.25">
      <c r="A43" t="s">
        <v>458</v>
      </c>
      <c r="B43" t="s">
        <v>195</v>
      </c>
      <c r="C43" t="s">
        <v>97</v>
      </c>
      <c r="D43">
        <v>72.599999999999994</v>
      </c>
    </row>
    <row r="44" spans="1:4" x14ac:dyDescent="0.25">
      <c r="A44" t="s">
        <v>458</v>
      </c>
      <c r="B44" t="s">
        <v>195</v>
      </c>
      <c r="C44" t="s">
        <v>98</v>
      </c>
      <c r="D44">
        <v>73.2</v>
      </c>
    </row>
    <row r="45" spans="1:4" x14ac:dyDescent="0.25">
      <c r="A45" t="s">
        <v>458</v>
      </c>
      <c r="B45" t="s">
        <v>195</v>
      </c>
      <c r="C45" t="s">
        <v>99</v>
      </c>
      <c r="D45">
        <v>73.599999999999994</v>
      </c>
    </row>
    <row r="46" spans="1:4" x14ac:dyDescent="0.25">
      <c r="A46" t="s">
        <v>458</v>
      </c>
      <c r="B46" t="s">
        <v>195</v>
      </c>
      <c r="C46" t="s">
        <v>100</v>
      </c>
      <c r="D46">
        <v>74.099999999999994</v>
      </c>
    </row>
    <row r="47" spans="1:4" x14ac:dyDescent="0.25">
      <c r="A47" t="s">
        <v>458</v>
      </c>
      <c r="B47" t="s">
        <v>195</v>
      </c>
      <c r="C47" t="s">
        <v>101</v>
      </c>
      <c r="D47">
        <v>75.099999999999994</v>
      </c>
    </row>
    <row r="48" spans="1:4" x14ac:dyDescent="0.25">
      <c r="A48" t="s">
        <v>458</v>
      </c>
      <c r="B48" t="s">
        <v>195</v>
      </c>
      <c r="C48" t="s">
        <v>102</v>
      </c>
      <c r="D48">
        <v>77.099999999999994</v>
      </c>
    </row>
    <row r="49" spans="1:4" x14ac:dyDescent="0.25">
      <c r="A49" t="s">
        <v>458</v>
      </c>
      <c r="B49" t="s">
        <v>195</v>
      </c>
      <c r="C49" t="s">
        <v>103</v>
      </c>
      <c r="D49">
        <v>72.400000000000006</v>
      </c>
    </row>
    <row r="50" spans="1:4" x14ac:dyDescent="0.25">
      <c r="A50" t="s">
        <v>458</v>
      </c>
      <c r="B50" t="s">
        <v>195</v>
      </c>
      <c r="C50" t="s">
        <v>104</v>
      </c>
      <c r="D50">
        <v>71.099999999999994</v>
      </c>
    </row>
    <row r="51" spans="1:4" x14ac:dyDescent="0.25">
      <c r="A51" t="s">
        <v>458</v>
      </c>
      <c r="B51" t="s">
        <v>195</v>
      </c>
      <c r="C51" t="s">
        <v>105</v>
      </c>
      <c r="D51">
        <v>72.7</v>
      </c>
    </row>
    <row r="52" spans="1:4" x14ac:dyDescent="0.25">
      <c r="A52" t="s">
        <v>458</v>
      </c>
      <c r="B52" t="s">
        <v>195</v>
      </c>
      <c r="C52" t="s">
        <v>106</v>
      </c>
      <c r="D52">
        <v>73.599999999999994</v>
      </c>
    </row>
    <row r="53" spans="1:4" x14ac:dyDescent="0.25">
      <c r="A53" t="s">
        <v>458</v>
      </c>
      <c r="B53" t="s">
        <v>195</v>
      </c>
      <c r="C53" t="s">
        <v>107</v>
      </c>
      <c r="D53">
        <v>72.5</v>
      </c>
    </row>
    <row r="54" spans="1:4" x14ac:dyDescent="0.25">
      <c r="A54" t="s">
        <v>458</v>
      </c>
      <c r="B54" t="s">
        <v>195</v>
      </c>
      <c r="C54" t="s">
        <v>108</v>
      </c>
      <c r="D54">
        <v>74.099999999999994</v>
      </c>
    </row>
    <row r="55" spans="1:4" x14ac:dyDescent="0.25">
      <c r="A55" t="s">
        <v>458</v>
      </c>
      <c r="B55" t="s">
        <v>195</v>
      </c>
      <c r="C55" t="s">
        <v>109</v>
      </c>
      <c r="D55">
        <v>73.5</v>
      </c>
    </row>
    <row r="56" spans="1:4" x14ac:dyDescent="0.25">
      <c r="A56" t="s">
        <v>458</v>
      </c>
      <c r="B56" t="s">
        <v>195</v>
      </c>
      <c r="C56" t="s">
        <v>110</v>
      </c>
      <c r="D56">
        <v>73.7</v>
      </c>
    </row>
    <row r="57" spans="1:4" x14ac:dyDescent="0.25">
      <c r="A57" t="s">
        <v>458</v>
      </c>
      <c r="B57" t="s">
        <v>195</v>
      </c>
      <c r="C57" t="s">
        <v>111</v>
      </c>
      <c r="D57">
        <v>72.2</v>
      </c>
    </row>
    <row r="58" spans="1:4" x14ac:dyDescent="0.25">
      <c r="A58" t="s">
        <v>458</v>
      </c>
      <c r="B58" t="s">
        <v>195</v>
      </c>
      <c r="C58" t="s">
        <v>112</v>
      </c>
      <c r="D58">
        <v>72.5</v>
      </c>
    </row>
    <row r="59" spans="1:4" x14ac:dyDescent="0.25">
      <c r="A59" t="s">
        <v>458</v>
      </c>
      <c r="B59" t="s">
        <v>195</v>
      </c>
      <c r="C59" t="s">
        <v>113</v>
      </c>
      <c r="D59">
        <v>72.2</v>
      </c>
    </row>
    <row r="60" spans="1:4" x14ac:dyDescent="0.25">
      <c r="A60" t="s">
        <v>458</v>
      </c>
      <c r="B60" t="s">
        <v>195</v>
      </c>
      <c r="C60" t="s">
        <v>114</v>
      </c>
      <c r="D60">
        <v>74.3</v>
      </c>
    </row>
    <row r="61" spans="1:4" x14ac:dyDescent="0.25">
      <c r="A61" t="s">
        <v>458</v>
      </c>
      <c r="B61" t="s">
        <v>195</v>
      </c>
      <c r="C61" t="s">
        <v>115</v>
      </c>
      <c r="D61">
        <v>72.7</v>
      </c>
    </row>
    <row r="62" spans="1:4" x14ac:dyDescent="0.25">
      <c r="A62" t="s">
        <v>458</v>
      </c>
      <c r="B62" t="s">
        <v>195</v>
      </c>
      <c r="C62" t="s">
        <v>116</v>
      </c>
      <c r="D62">
        <v>75.5</v>
      </c>
    </row>
    <row r="63" spans="1:4" x14ac:dyDescent="0.25">
      <c r="A63" t="s">
        <v>458</v>
      </c>
      <c r="B63" t="s">
        <v>195</v>
      </c>
      <c r="C63" t="s">
        <v>117</v>
      </c>
      <c r="D63">
        <v>72.7</v>
      </c>
    </row>
    <row r="64" spans="1:4" x14ac:dyDescent="0.25">
      <c r="A64" t="s">
        <v>458</v>
      </c>
      <c r="B64" t="s">
        <v>195</v>
      </c>
      <c r="C64" t="s">
        <v>118</v>
      </c>
      <c r="D64">
        <v>70.5</v>
      </c>
    </row>
    <row r="65" spans="1:4" x14ac:dyDescent="0.25">
      <c r="A65" t="s">
        <v>458</v>
      </c>
      <c r="B65" t="s">
        <v>195</v>
      </c>
      <c r="C65" t="s">
        <v>119</v>
      </c>
      <c r="D65">
        <v>67</v>
      </c>
    </row>
    <row r="66" spans="1:4" x14ac:dyDescent="0.25">
      <c r="A66" t="s">
        <v>458</v>
      </c>
      <c r="B66" t="s">
        <v>195</v>
      </c>
      <c r="C66" t="s">
        <v>120</v>
      </c>
      <c r="D66">
        <v>66.099999999999994</v>
      </c>
    </row>
    <row r="67" spans="1:4" x14ac:dyDescent="0.25">
      <c r="A67" t="s">
        <v>458</v>
      </c>
      <c r="B67" t="s">
        <v>195</v>
      </c>
      <c r="C67" t="s">
        <v>121</v>
      </c>
      <c r="D67">
        <v>67.5</v>
      </c>
    </row>
    <row r="68" spans="1:4" x14ac:dyDescent="0.25">
      <c r="A68" t="s">
        <v>458</v>
      </c>
      <c r="B68" t="s">
        <v>195</v>
      </c>
      <c r="C68" t="s">
        <v>122</v>
      </c>
      <c r="D68">
        <v>70.8</v>
      </c>
    </row>
    <row r="69" spans="1:4" x14ac:dyDescent="0.25">
      <c r="A69" t="s">
        <v>458</v>
      </c>
      <c r="B69" t="s">
        <v>195</v>
      </c>
      <c r="C69" t="s">
        <v>123</v>
      </c>
      <c r="D69">
        <v>68.8</v>
      </c>
    </row>
    <row r="70" spans="1:4" x14ac:dyDescent="0.25">
      <c r="A70" t="s">
        <v>458</v>
      </c>
      <c r="B70" t="s">
        <v>195</v>
      </c>
      <c r="C70" t="s">
        <v>124</v>
      </c>
      <c r="D70">
        <v>64.599999999999994</v>
      </c>
    </row>
    <row r="71" spans="1:4" x14ac:dyDescent="0.25">
      <c r="A71" t="s">
        <v>458</v>
      </c>
      <c r="B71" t="s">
        <v>195</v>
      </c>
      <c r="C71" t="s">
        <v>125</v>
      </c>
      <c r="D71">
        <v>64.8</v>
      </c>
    </row>
    <row r="72" spans="1:4" x14ac:dyDescent="0.25">
      <c r="A72" t="s">
        <v>458</v>
      </c>
      <c r="B72" t="s">
        <v>195</v>
      </c>
      <c r="C72" t="s">
        <v>126</v>
      </c>
      <c r="D72">
        <v>61.8</v>
      </c>
    </row>
    <row r="73" spans="1:4" x14ac:dyDescent="0.25">
      <c r="A73" t="s">
        <v>458</v>
      </c>
      <c r="B73" t="s">
        <v>195</v>
      </c>
      <c r="C73" t="s">
        <v>127</v>
      </c>
      <c r="D73">
        <v>66.599999999999994</v>
      </c>
    </row>
    <row r="74" spans="1:4" x14ac:dyDescent="0.25">
      <c r="A74" t="s">
        <v>458</v>
      </c>
      <c r="B74" t="s">
        <v>195</v>
      </c>
      <c r="C74" t="s">
        <v>128</v>
      </c>
      <c r="D74">
        <v>71.5</v>
      </c>
    </row>
    <row r="75" spans="1:4" x14ac:dyDescent="0.25">
      <c r="A75" t="s">
        <v>458</v>
      </c>
      <c r="B75" t="s">
        <v>195</v>
      </c>
      <c r="C75" t="s">
        <v>129</v>
      </c>
      <c r="D75">
        <v>72.599999999999994</v>
      </c>
    </row>
    <row r="76" spans="1:4" x14ac:dyDescent="0.25">
      <c r="A76" t="s">
        <v>458</v>
      </c>
      <c r="B76" t="s">
        <v>195</v>
      </c>
      <c r="C76" t="s">
        <v>130</v>
      </c>
      <c r="D76">
        <v>71.8</v>
      </c>
    </row>
    <row r="77" spans="1:4" x14ac:dyDescent="0.25">
      <c r="A77" t="s">
        <v>458</v>
      </c>
      <c r="B77" t="s">
        <v>195</v>
      </c>
      <c r="C77" t="s">
        <v>131</v>
      </c>
      <c r="D77">
        <v>73.3</v>
      </c>
    </row>
    <row r="78" spans="1:4" x14ac:dyDescent="0.25">
      <c r="A78" t="s">
        <v>458</v>
      </c>
      <c r="B78" t="s">
        <v>195</v>
      </c>
      <c r="C78" t="s">
        <v>132</v>
      </c>
      <c r="D78">
        <v>73.900000000000006</v>
      </c>
    </row>
    <row r="79" spans="1:4" x14ac:dyDescent="0.25">
      <c r="A79" t="s">
        <v>458</v>
      </c>
      <c r="B79" t="s">
        <v>195</v>
      </c>
      <c r="C79" t="s">
        <v>133</v>
      </c>
      <c r="D79">
        <v>75</v>
      </c>
    </row>
    <row r="80" spans="1:4" x14ac:dyDescent="0.25">
      <c r="A80" t="s">
        <v>458</v>
      </c>
      <c r="B80" t="s">
        <v>195</v>
      </c>
      <c r="C80" t="s">
        <v>134</v>
      </c>
      <c r="D80">
        <v>79.099999999999994</v>
      </c>
    </row>
    <row r="81" spans="1:4" x14ac:dyDescent="0.25">
      <c r="A81" t="s">
        <v>458</v>
      </c>
      <c r="B81" t="s">
        <v>195</v>
      </c>
      <c r="C81" t="s">
        <v>135</v>
      </c>
      <c r="D81">
        <v>77.7</v>
      </c>
    </row>
    <row r="82" spans="1:4" x14ac:dyDescent="0.25">
      <c r="A82" t="s">
        <v>458</v>
      </c>
      <c r="B82" t="s">
        <v>195</v>
      </c>
      <c r="C82" t="s">
        <v>136</v>
      </c>
      <c r="D82">
        <v>76.400000000000006</v>
      </c>
    </row>
    <row r="83" spans="1:4" x14ac:dyDescent="0.25">
      <c r="A83" t="s">
        <v>458</v>
      </c>
      <c r="B83" t="s">
        <v>195</v>
      </c>
      <c r="C83" t="s">
        <v>137</v>
      </c>
      <c r="D83">
        <v>80.3</v>
      </c>
    </row>
    <row r="84" spans="1:4" x14ac:dyDescent="0.25">
      <c r="A84" t="s">
        <v>458</v>
      </c>
      <c r="B84" t="s">
        <v>195</v>
      </c>
      <c r="C84" t="s">
        <v>138</v>
      </c>
      <c r="D84">
        <v>82.7</v>
      </c>
    </row>
    <row r="85" spans="1:4" x14ac:dyDescent="0.25">
      <c r="A85" t="s">
        <v>458</v>
      </c>
      <c r="B85" t="s">
        <v>195</v>
      </c>
      <c r="C85" t="s">
        <v>139</v>
      </c>
      <c r="D85">
        <v>82.7</v>
      </c>
    </row>
    <row r="86" spans="1:4" x14ac:dyDescent="0.25">
      <c r="A86" t="s">
        <v>458</v>
      </c>
      <c r="B86" t="s">
        <v>195</v>
      </c>
      <c r="C86" t="s">
        <v>140</v>
      </c>
      <c r="D86">
        <v>84.2</v>
      </c>
    </row>
    <row r="87" spans="1:4" x14ac:dyDescent="0.25">
      <c r="A87" t="s">
        <v>458</v>
      </c>
      <c r="B87" t="s">
        <v>195</v>
      </c>
      <c r="C87" t="s">
        <v>141</v>
      </c>
      <c r="D87">
        <v>89.2</v>
      </c>
    </row>
    <row r="88" spans="1:4" x14ac:dyDescent="0.25">
      <c r="A88" t="s">
        <v>458</v>
      </c>
      <c r="B88" t="s">
        <v>195</v>
      </c>
      <c r="C88" t="s">
        <v>142</v>
      </c>
      <c r="D88">
        <v>107.7</v>
      </c>
    </row>
    <row r="89" spans="1:4" x14ac:dyDescent="0.25">
      <c r="A89" t="s">
        <v>458</v>
      </c>
      <c r="B89" t="s">
        <v>195</v>
      </c>
      <c r="C89" t="s">
        <v>143</v>
      </c>
      <c r="D89">
        <v>102.8</v>
      </c>
    </row>
    <row r="90" spans="1:4" x14ac:dyDescent="0.25">
      <c r="A90" t="s">
        <v>458</v>
      </c>
      <c r="B90" t="s">
        <v>195</v>
      </c>
      <c r="C90" t="s">
        <v>144</v>
      </c>
      <c r="D90">
        <v>109</v>
      </c>
    </row>
    <row r="91" spans="1:4" x14ac:dyDescent="0.25">
      <c r="A91" t="s">
        <v>458</v>
      </c>
      <c r="B91" t="s">
        <v>195</v>
      </c>
      <c r="C91" t="s">
        <v>145</v>
      </c>
      <c r="D91">
        <v>120.4</v>
      </c>
    </row>
    <row r="92" spans="1:4" x14ac:dyDescent="0.25">
      <c r="A92" t="s">
        <v>458</v>
      </c>
      <c r="B92" t="s">
        <v>195</v>
      </c>
      <c r="C92" t="s">
        <v>146</v>
      </c>
      <c r="D92">
        <v>121.5</v>
      </c>
    </row>
    <row r="93" spans="1:4" x14ac:dyDescent="0.25">
      <c r="A93" t="s">
        <v>458</v>
      </c>
      <c r="B93" t="s">
        <v>195</v>
      </c>
      <c r="C93" t="s">
        <v>147</v>
      </c>
      <c r="D93">
        <v>106.3</v>
      </c>
    </row>
    <row r="94" spans="1:4" x14ac:dyDescent="0.25">
      <c r="A94" t="s">
        <v>458</v>
      </c>
      <c r="B94" t="s">
        <v>195</v>
      </c>
      <c r="C94" t="s">
        <v>148</v>
      </c>
      <c r="D94">
        <v>109.5</v>
      </c>
    </row>
    <row r="95" spans="1:4" x14ac:dyDescent="0.25">
      <c r="A95" t="s">
        <v>458</v>
      </c>
      <c r="B95" t="s">
        <v>195</v>
      </c>
      <c r="C95" t="s">
        <v>149</v>
      </c>
      <c r="D95">
        <v>115.7</v>
      </c>
    </row>
    <row r="96" spans="1:4" x14ac:dyDescent="0.25">
      <c r="A96" t="s">
        <v>458</v>
      </c>
      <c r="B96" t="s">
        <v>195</v>
      </c>
      <c r="C96" t="s">
        <v>150</v>
      </c>
      <c r="D96">
        <v>112.2</v>
      </c>
    </row>
    <row r="97" spans="1:4" x14ac:dyDescent="0.25">
      <c r="A97" t="s">
        <v>458</v>
      </c>
      <c r="B97" t="s">
        <v>195</v>
      </c>
      <c r="C97" t="s">
        <v>151</v>
      </c>
      <c r="D97">
        <v>100.6</v>
      </c>
    </row>
    <row r="98" spans="1:4" x14ac:dyDescent="0.25">
      <c r="A98" t="s">
        <v>458</v>
      </c>
      <c r="B98" t="s">
        <v>195</v>
      </c>
      <c r="C98" t="s">
        <v>152</v>
      </c>
      <c r="D98">
        <v>104.8</v>
      </c>
    </row>
    <row r="99" spans="1:4" x14ac:dyDescent="0.25">
      <c r="A99" t="s">
        <v>458</v>
      </c>
      <c r="B99" t="s">
        <v>195</v>
      </c>
      <c r="C99" t="s">
        <v>153</v>
      </c>
      <c r="D99">
        <v>100.8</v>
      </c>
    </row>
    <row r="100" spans="1:4" x14ac:dyDescent="0.25">
      <c r="A100" t="s">
        <v>458</v>
      </c>
      <c r="B100" t="s">
        <v>195</v>
      </c>
      <c r="C100" t="s">
        <v>154</v>
      </c>
      <c r="D100">
        <v>104.9</v>
      </c>
    </row>
    <row r="101" spans="1:4" x14ac:dyDescent="0.25">
      <c r="A101" t="s">
        <v>458</v>
      </c>
      <c r="B101" t="s">
        <v>195</v>
      </c>
      <c r="C101" t="s">
        <v>155</v>
      </c>
      <c r="D101">
        <v>100.3</v>
      </c>
    </row>
    <row r="102" spans="1:4" x14ac:dyDescent="0.25">
      <c r="A102" t="s">
        <v>458</v>
      </c>
      <c r="B102" t="s">
        <v>195</v>
      </c>
      <c r="C102" t="s">
        <v>156</v>
      </c>
      <c r="D102">
        <v>95.2</v>
      </c>
    </row>
    <row r="103" spans="1:4" x14ac:dyDescent="0.25">
      <c r="A103" t="s">
        <v>458</v>
      </c>
      <c r="B103" t="s">
        <v>195</v>
      </c>
      <c r="C103" t="s">
        <v>157</v>
      </c>
      <c r="D103">
        <v>94.7</v>
      </c>
    </row>
    <row r="104" spans="1:4" x14ac:dyDescent="0.25">
      <c r="A104" t="s">
        <v>458</v>
      </c>
      <c r="B104" t="s">
        <v>195</v>
      </c>
      <c r="C104" t="s">
        <v>158</v>
      </c>
      <c r="D104">
        <v>96</v>
      </c>
    </row>
    <row r="105" spans="1:4" x14ac:dyDescent="0.25">
      <c r="A105" t="s">
        <v>458</v>
      </c>
      <c r="B105" t="s">
        <v>195</v>
      </c>
      <c r="C105" t="s">
        <v>159</v>
      </c>
      <c r="D105">
        <v>102.7</v>
      </c>
    </row>
    <row r="106" spans="1:4" x14ac:dyDescent="0.25">
      <c r="A106" t="s">
        <v>458</v>
      </c>
      <c r="B106" t="s">
        <v>195</v>
      </c>
      <c r="C106" t="s">
        <v>160</v>
      </c>
      <c r="D106">
        <v>106.2</v>
      </c>
    </row>
    <row r="107" spans="1:4" x14ac:dyDescent="0.25">
      <c r="A107" t="s">
        <v>458</v>
      </c>
      <c r="B107" t="s">
        <v>195</v>
      </c>
      <c r="C107" t="s">
        <v>161</v>
      </c>
      <c r="D107">
        <v>107.5</v>
      </c>
    </row>
    <row r="108" spans="1:4" x14ac:dyDescent="0.25">
      <c r="A108" t="s">
        <v>458</v>
      </c>
      <c r="B108" t="s">
        <v>195</v>
      </c>
      <c r="C108" t="s">
        <v>162</v>
      </c>
      <c r="D108">
        <v>106.7</v>
      </c>
    </row>
    <row r="109" spans="1:4" x14ac:dyDescent="0.25">
      <c r="A109" t="s">
        <v>458</v>
      </c>
      <c r="B109" t="s">
        <v>195</v>
      </c>
      <c r="C109" t="s">
        <v>163</v>
      </c>
      <c r="D109">
        <v>103.1</v>
      </c>
    </row>
    <row r="110" spans="1:4" x14ac:dyDescent="0.25">
      <c r="A110" t="s">
        <v>458</v>
      </c>
      <c r="B110" t="s">
        <v>195</v>
      </c>
      <c r="C110" t="s">
        <v>164</v>
      </c>
      <c r="D110">
        <v>97.8</v>
      </c>
    </row>
    <row r="111" spans="1:4" x14ac:dyDescent="0.25">
      <c r="A111" t="s">
        <v>458</v>
      </c>
      <c r="B111" t="s">
        <v>195</v>
      </c>
      <c r="C111" t="s">
        <v>165</v>
      </c>
      <c r="D111">
        <v>106.3</v>
      </c>
    </row>
    <row r="112" spans="1:4" x14ac:dyDescent="0.25">
      <c r="A112" t="s">
        <v>458</v>
      </c>
      <c r="B112" t="s">
        <v>195</v>
      </c>
      <c r="C112" t="s">
        <v>166</v>
      </c>
      <c r="D112">
        <v>103.4</v>
      </c>
    </row>
    <row r="113" spans="1:4" x14ac:dyDescent="0.25">
      <c r="A113" t="s">
        <v>458</v>
      </c>
      <c r="B113" t="s">
        <v>195</v>
      </c>
      <c r="C113" t="s">
        <v>167</v>
      </c>
      <c r="D113">
        <v>105</v>
      </c>
    </row>
    <row r="114" spans="1:4" x14ac:dyDescent="0.25">
      <c r="A114" t="s">
        <v>458</v>
      </c>
      <c r="B114" t="s">
        <v>195</v>
      </c>
      <c r="C114" t="s">
        <v>168</v>
      </c>
      <c r="D114">
        <v>104.3</v>
      </c>
    </row>
    <row r="115" spans="1:4" x14ac:dyDescent="0.25">
      <c r="A115" t="s">
        <v>458</v>
      </c>
      <c r="B115" t="s">
        <v>195</v>
      </c>
      <c r="C115" t="s">
        <v>169</v>
      </c>
      <c r="D115">
        <v>105.6</v>
      </c>
    </row>
    <row r="116" spans="1:4" x14ac:dyDescent="0.25">
      <c r="A116" t="s">
        <v>458</v>
      </c>
      <c r="B116" t="s">
        <v>195</v>
      </c>
      <c r="C116" t="s">
        <v>170</v>
      </c>
      <c r="D116">
        <v>103.1</v>
      </c>
    </row>
    <row r="117" spans="1:4" x14ac:dyDescent="0.25">
      <c r="A117" t="s">
        <v>458</v>
      </c>
      <c r="B117" t="s">
        <v>195</v>
      </c>
      <c r="C117" t="s">
        <v>171</v>
      </c>
      <c r="D117">
        <v>99.4</v>
      </c>
    </row>
    <row r="118" spans="1:4" x14ac:dyDescent="0.25">
      <c r="A118" t="s">
        <v>458</v>
      </c>
      <c r="B118" t="s">
        <v>195</v>
      </c>
      <c r="C118" t="s">
        <v>172</v>
      </c>
      <c r="D118">
        <v>96.9</v>
      </c>
    </row>
    <row r="119" spans="1:4" x14ac:dyDescent="0.25">
      <c r="A119" t="s">
        <v>458</v>
      </c>
      <c r="B119" t="s">
        <v>195</v>
      </c>
      <c r="C119" t="s">
        <v>173</v>
      </c>
      <c r="D119">
        <v>100.2</v>
      </c>
    </row>
    <row r="120" spans="1:4" x14ac:dyDescent="0.25">
      <c r="A120" t="s">
        <v>458</v>
      </c>
      <c r="B120" t="s">
        <v>195</v>
      </c>
      <c r="C120" t="s">
        <v>174</v>
      </c>
      <c r="D120">
        <v>103.6</v>
      </c>
    </row>
    <row r="121" spans="1:4" x14ac:dyDescent="0.25">
      <c r="A121" t="s">
        <v>458</v>
      </c>
      <c r="B121" t="s">
        <v>195</v>
      </c>
      <c r="C121" t="s">
        <v>175</v>
      </c>
      <c r="D121">
        <v>102.6</v>
      </c>
    </row>
    <row r="122" spans="1:4" x14ac:dyDescent="0.25">
      <c r="A122" t="s">
        <v>458</v>
      </c>
      <c r="B122" t="s">
        <v>195</v>
      </c>
      <c r="C122" t="s">
        <v>414</v>
      </c>
      <c r="D122">
        <v>103.2</v>
      </c>
    </row>
    <row r="123" spans="1:4" x14ac:dyDescent="0.25">
      <c r="A123" t="s">
        <v>458</v>
      </c>
      <c r="B123" t="s">
        <v>195</v>
      </c>
      <c r="C123" t="s">
        <v>415</v>
      </c>
      <c r="D123">
        <v>103.9</v>
      </c>
    </row>
    <row r="124" spans="1:4" x14ac:dyDescent="0.25">
      <c r="A124" t="s">
        <v>458</v>
      </c>
      <c r="B124" t="s">
        <v>195</v>
      </c>
      <c r="C124" t="s">
        <v>416</v>
      </c>
      <c r="D124">
        <v>101.9</v>
      </c>
    </row>
    <row r="125" spans="1:4" x14ac:dyDescent="0.25">
      <c r="A125" t="s">
        <v>458</v>
      </c>
      <c r="B125" t="s">
        <v>195</v>
      </c>
      <c r="C125" t="s">
        <v>417</v>
      </c>
      <c r="D125">
        <v>94.4</v>
      </c>
    </row>
    <row r="126" spans="1:4" x14ac:dyDescent="0.25">
      <c r="A126" t="s">
        <v>458</v>
      </c>
      <c r="B126" t="s">
        <v>195</v>
      </c>
      <c r="C126" t="s">
        <v>418</v>
      </c>
      <c r="D126">
        <v>95.3</v>
      </c>
    </row>
    <row r="127" spans="1:4" x14ac:dyDescent="0.25">
      <c r="A127" t="s">
        <v>458</v>
      </c>
      <c r="B127" t="s">
        <v>195</v>
      </c>
      <c r="C127" t="s">
        <v>419</v>
      </c>
      <c r="D127">
        <v>93.3</v>
      </c>
    </row>
    <row r="128" spans="1:4" x14ac:dyDescent="0.25">
      <c r="A128" t="s">
        <v>458</v>
      </c>
      <c r="B128" t="s">
        <v>195</v>
      </c>
      <c r="C128" t="s">
        <v>420</v>
      </c>
      <c r="D128">
        <v>103.1</v>
      </c>
    </row>
    <row r="129" spans="1:4" x14ac:dyDescent="0.25">
      <c r="A129" t="s">
        <v>458</v>
      </c>
      <c r="B129" t="s">
        <v>195</v>
      </c>
      <c r="C129" t="s">
        <v>421</v>
      </c>
      <c r="D129">
        <v>100.1</v>
      </c>
    </row>
    <row r="130" spans="1:4" x14ac:dyDescent="0.25">
      <c r="A130" t="s">
        <v>458</v>
      </c>
      <c r="B130" t="s">
        <v>195</v>
      </c>
      <c r="C130" t="s">
        <v>422</v>
      </c>
      <c r="D130">
        <v>101.4</v>
      </c>
    </row>
    <row r="131" spans="1:4" x14ac:dyDescent="0.25">
      <c r="A131" t="s">
        <v>458</v>
      </c>
      <c r="B131" t="s">
        <v>195</v>
      </c>
      <c r="C131" t="s">
        <v>343</v>
      </c>
      <c r="D131">
        <v>100.8</v>
      </c>
    </row>
    <row r="132" spans="1:4" x14ac:dyDescent="0.25">
      <c r="A132" t="s">
        <v>458</v>
      </c>
      <c r="B132" t="s">
        <v>195</v>
      </c>
      <c r="C132" t="s">
        <v>344</v>
      </c>
      <c r="D132">
        <v>101</v>
      </c>
    </row>
    <row r="133" spans="1:4" x14ac:dyDescent="0.25">
      <c r="A133" t="s">
        <v>458</v>
      </c>
      <c r="B133" t="s">
        <v>195</v>
      </c>
      <c r="C133" t="s">
        <v>345</v>
      </c>
      <c r="D133">
        <v>101.6</v>
      </c>
    </row>
    <row r="134" spans="1:4" x14ac:dyDescent="0.25">
      <c r="A134" t="s">
        <v>458</v>
      </c>
      <c r="B134" t="s">
        <v>195</v>
      </c>
      <c r="C134" t="s">
        <v>423</v>
      </c>
      <c r="D134">
        <v>100.2</v>
      </c>
    </row>
    <row r="135" spans="1:4" x14ac:dyDescent="0.25">
      <c r="A135" t="s">
        <v>458</v>
      </c>
      <c r="B135" t="s">
        <v>195</v>
      </c>
      <c r="C135" t="s">
        <v>424</v>
      </c>
      <c r="D135">
        <v>98.5</v>
      </c>
    </row>
    <row r="136" spans="1:4" x14ac:dyDescent="0.25">
      <c r="A136" t="s">
        <v>458</v>
      </c>
      <c r="B136" t="s">
        <v>195</v>
      </c>
      <c r="C136" t="s">
        <v>425</v>
      </c>
      <c r="D136">
        <v>121.7</v>
      </c>
    </row>
    <row r="137" spans="1:4" x14ac:dyDescent="0.25">
      <c r="A137" t="s">
        <v>458</v>
      </c>
      <c r="B137" t="s">
        <v>195</v>
      </c>
      <c r="C137" t="s">
        <v>426</v>
      </c>
      <c r="D137">
        <v>116</v>
      </c>
    </row>
    <row r="138" spans="1:4" x14ac:dyDescent="0.25">
      <c r="A138" t="s">
        <v>458</v>
      </c>
      <c r="B138" t="s">
        <v>195</v>
      </c>
      <c r="C138" t="s">
        <v>427</v>
      </c>
      <c r="D138">
        <v>99.2</v>
      </c>
    </row>
    <row r="139" spans="1:4" x14ac:dyDescent="0.25">
      <c r="A139" t="s">
        <v>458</v>
      </c>
      <c r="B139" t="s">
        <v>195</v>
      </c>
      <c r="C139" t="s">
        <v>428</v>
      </c>
      <c r="D139">
        <v>93.4</v>
      </c>
    </row>
    <row r="140" spans="1:4" x14ac:dyDescent="0.25">
      <c r="A140" t="s">
        <v>458</v>
      </c>
      <c r="B140" t="s">
        <v>195</v>
      </c>
      <c r="C140" t="s">
        <v>429</v>
      </c>
      <c r="D140">
        <v>100.1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99FE6-E244-486F-A0A4-54328A85978D}">
  <dimension ref="A1:D140"/>
  <sheetViews>
    <sheetView workbookViewId="0"/>
  </sheetViews>
  <sheetFormatPr baseColWidth="10" defaultRowHeight="15" x14ac:dyDescent="0.25"/>
  <cols>
    <col min="1" max="1" width="52.85546875" bestFit="1" customWidth="1"/>
    <col min="2" max="2" width="24" bestFit="1" customWidth="1"/>
    <col min="3" max="3" width="46.85546875" bestFit="1" customWidth="1"/>
    <col min="4" max="4" width="9" bestFit="1" customWidth="1"/>
  </cols>
  <sheetData>
    <row r="1" spans="1:4" x14ac:dyDescent="0.25">
      <c r="A1" t="s">
        <v>459</v>
      </c>
      <c r="B1" t="s">
        <v>460</v>
      </c>
      <c r="C1" t="s">
        <v>461</v>
      </c>
      <c r="D1" t="s">
        <v>196</v>
      </c>
    </row>
    <row r="2" spans="1:4" x14ac:dyDescent="0.25">
      <c r="A2" t="s">
        <v>462</v>
      </c>
      <c r="B2" t="s">
        <v>14</v>
      </c>
      <c r="C2" t="s">
        <v>196</v>
      </c>
      <c r="D2">
        <v>69.5</v>
      </c>
    </row>
    <row r="3" spans="1:4" x14ac:dyDescent="0.25">
      <c r="A3" t="s">
        <v>462</v>
      </c>
      <c r="B3" t="s">
        <v>17</v>
      </c>
      <c r="C3" t="s">
        <v>196</v>
      </c>
      <c r="D3">
        <v>68.400000000000006</v>
      </c>
    </row>
    <row r="4" spans="1:4" x14ac:dyDescent="0.25">
      <c r="A4" t="s">
        <v>462</v>
      </c>
      <c r="B4" t="s">
        <v>19</v>
      </c>
      <c r="C4" t="s">
        <v>196</v>
      </c>
      <c r="D4">
        <v>70.400000000000006</v>
      </c>
    </row>
    <row r="5" spans="1:4" x14ac:dyDescent="0.25">
      <c r="A5" t="s">
        <v>462</v>
      </c>
      <c r="B5" t="s">
        <v>21</v>
      </c>
      <c r="C5" t="s">
        <v>196</v>
      </c>
      <c r="D5">
        <v>72.099999999999994</v>
      </c>
    </row>
    <row r="6" spans="1:4" x14ac:dyDescent="0.25">
      <c r="A6" t="s">
        <v>462</v>
      </c>
      <c r="B6" t="s">
        <v>24</v>
      </c>
      <c r="C6" t="s">
        <v>196</v>
      </c>
      <c r="D6">
        <v>70.599999999999994</v>
      </c>
    </row>
    <row r="7" spans="1:4" x14ac:dyDescent="0.25">
      <c r="A7" t="s">
        <v>462</v>
      </c>
      <c r="B7" t="s">
        <v>27</v>
      </c>
      <c r="C7" t="s">
        <v>196</v>
      </c>
      <c r="D7">
        <v>74.099999999999994</v>
      </c>
    </row>
    <row r="8" spans="1:4" x14ac:dyDescent="0.25">
      <c r="A8" t="s">
        <v>462</v>
      </c>
      <c r="B8" t="s">
        <v>31</v>
      </c>
      <c r="C8" t="s">
        <v>196</v>
      </c>
      <c r="D8">
        <v>75.3</v>
      </c>
    </row>
    <row r="9" spans="1:4" x14ac:dyDescent="0.25">
      <c r="A9" t="s">
        <v>462</v>
      </c>
      <c r="B9" t="s">
        <v>34</v>
      </c>
      <c r="C9" t="s">
        <v>196</v>
      </c>
      <c r="D9">
        <v>72.400000000000006</v>
      </c>
    </row>
    <row r="10" spans="1:4" x14ac:dyDescent="0.25">
      <c r="A10" t="s">
        <v>462</v>
      </c>
      <c r="B10" t="s">
        <v>37</v>
      </c>
      <c r="C10" t="s">
        <v>196</v>
      </c>
      <c r="D10">
        <v>69.099999999999994</v>
      </c>
    </row>
    <row r="11" spans="1:4" x14ac:dyDescent="0.25">
      <c r="A11" t="s">
        <v>462</v>
      </c>
      <c r="B11" t="s">
        <v>39</v>
      </c>
      <c r="C11" t="s">
        <v>196</v>
      </c>
      <c r="D11">
        <v>68.2</v>
      </c>
    </row>
    <row r="12" spans="1:4" x14ac:dyDescent="0.25">
      <c r="A12" t="s">
        <v>462</v>
      </c>
      <c r="B12" t="s">
        <v>41</v>
      </c>
      <c r="C12" t="s">
        <v>196</v>
      </c>
      <c r="D12">
        <v>68.400000000000006</v>
      </c>
    </row>
    <row r="13" spans="1:4" x14ac:dyDescent="0.25">
      <c r="A13" t="s">
        <v>462</v>
      </c>
      <c r="B13" t="s">
        <v>43</v>
      </c>
      <c r="C13" t="s">
        <v>196</v>
      </c>
      <c r="D13">
        <v>67.099999999999994</v>
      </c>
    </row>
    <row r="14" spans="1:4" x14ac:dyDescent="0.25">
      <c r="A14" t="s">
        <v>462</v>
      </c>
      <c r="B14" t="s">
        <v>45</v>
      </c>
      <c r="C14" t="s">
        <v>196</v>
      </c>
      <c r="D14">
        <v>67.099999999999994</v>
      </c>
    </row>
    <row r="15" spans="1:4" x14ac:dyDescent="0.25">
      <c r="A15" t="s">
        <v>462</v>
      </c>
      <c r="B15" t="s">
        <v>47</v>
      </c>
      <c r="C15" t="s">
        <v>196</v>
      </c>
      <c r="D15">
        <v>65.3</v>
      </c>
    </row>
    <row r="16" spans="1:4" x14ac:dyDescent="0.25">
      <c r="A16" t="s">
        <v>462</v>
      </c>
      <c r="B16" t="s">
        <v>49</v>
      </c>
      <c r="C16" t="s">
        <v>196</v>
      </c>
      <c r="D16">
        <v>67.8</v>
      </c>
    </row>
    <row r="17" spans="1:4" x14ac:dyDescent="0.25">
      <c r="A17" t="s">
        <v>462</v>
      </c>
      <c r="B17" t="s">
        <v>51</v>
      </c>
      <c r="C17" t="s">
        <v>196</v>
      </c>
      <c r="D17">
        <v>68.3</v>
      </c>
    </row>
    <row r="18" spans="1:4" x14ac:dyDescent="0.25">
      <c r="A18" t="s">
        <v>462</v>
      </c>
      <c r="B18" t="s">
        <v>53</v>
      </c>
      <c r="C18" t="s">
        <v>196</v>
      </c>
      <c r="D18">
        <v>68.5</v>
      </c>
    </row>
    <row r="19" spans="1:4" x14ac:dyDescent="0.25">
      <c r="A19" t="s">
        <v>462</v>
      </c>
      <c r="B19" t="s">
        <v>55</v>
      </c>
      <c r="C19" t="s">
        <v>196</v>
      </c>
      <c r="D19">
        <v>70.7</v>
      </c>
    </row>
    <row r="20" spans="1:4" x14ac:dyDescent="0.25">
      <c r="A20" t="s">
        <v>462</v>
      </c>
      <c r="B20" t="s">
        <v>57</v>
      </c>
      <c r="C20" t="s">
        <v>196</v>
      </c>
      <c r="D20">
        <v>70</v>
      </c>
    </row>
    <row r="21" spans="1:4" x14ac:dyDescent="0.25">
      <c r="A21" t="s">
        <v>462</v>
      </c>
      <c r="B21" t="s">
        <v>59</v>
      </c>
      <c r="C21" t="s">
        <v>196</v>
      </c>
      <c r="D21">
        <v>68.8</v>
      </c>
    </row>
    <row r="22" spans="1:4" x14ac:dyDescent="0.25">
      <c r="A22" t="s">
        <v>462</v>
      </c>
      <c r="B22" t="s">
        <v>61</v>
      </c>
      <c r="C22" t="s">
        <v>196</v>
      </c>
      <c r="D22">
        <v>68</v>
      </c>
    </row>
    <row r="23" spans="1:4" x14ac:dyDescent="0.25">
      <c r="A23" t="s">
        <v>462</v>
      </c>
      <c r="B23" t="s">
        <v>63</v>
      </c>
      <c r="C23" t="s">
        <v>196</v>
      </c>
      <c r="D23">
        <v>67.3</v>
      </c>
    </row>
    <row r="24" spans="1:4" x14ac:dyDescent="0.25">
      <c r="A24" t="s">
        <v>462</v>
      </c>
      <c r="B24" t="s">
        <v>65</v>
      </c>
      <c r="C24" t="s">
        <v>196</v>
      </c>
      <c r="D24">
        <v>69.099999999999994</v>
      </c>
    </row>
    <row r="25" spans="1:4" x14ac:dyDescent="0.25">
      <c r="A25" t="s">
        <v>462</v>
      </c>
      <c r="B25" t="s">
        <v>67</v>
      </c>
      <c r="C25" t="s">
        <v>196</v>
      </c>
      <c r="D25">
        <v>70.099999999999994</v>
      </c>
    </row>
    <row r="26" spans="1:4" x14ac:dyDescent="0.25">
      <c r="A26" t="s">
        <v>462</v>
      </c>
      <c r="B26" t="s">
        <v>69</v>
      </c>
      <c r="C26" t="s">
        <v>196</v>
      </c>
      <c r="D26">
        <v>74.3</v>
      </c>
    </row>
    <row r="27" spans="1:4" x14ac:dyDescent="0.25">
      <c r="A27" t="s">
        <v>462</v>
      </c>
      <c r="B27" t="s">
        <v>71</v>
      </c>
      <c r="C27" t="s">
        <v>196</v>
      </c>
      <c r="D27">
        <v>73.900000000000006</v>
      </c>
    </row>
    <row r="28" spans="1:4" x14ac:dyDescent="0.25">
      <c r="A28" t="s">
        <v>462</v>
      </c>
      <c r="B28" t="s">
        <v>73</v>
      </c>
      <c r="C28" t="s">
        <v>196</v>
      </c>
      <c r="D28">
        <v>72.7</v>
      </c>
    </row>
    <row r="29" spans="1:4" x14ac:dyDescent="0.25">
      <c r="A29" t="s">
        <v>462</v>
      </c>
      <c r="B29" t="s">
        <v>75</v>
      </c>
      <c r="C29" t="s">
        <v>196</v>
      </c>
      <c r="D29">
        <v>70.900000000000006</v>
      </c>
    </row>
    <row r="30" spans="1:4" x14ac:dyDescent="0.25">
      <c r="A30" t="s">
        <v>462</v>
      </c>
      <c r="B30" t="s">
        <v>77</v>
      </c>
      <c r="C30" t="s">
        <v>196</v>
      </c>
      <c r="D30">
        <v>71.5</v>
      </c>
    </row>
    <row r="31" spans="1:4" x14ac:dyDescent="0.25">
      <c r="A31" t="s">
        <v>462</v>
      </c>
      <c r="B31" t="s">
        <v>79</v>
      </c>
      <c r="C31" t="s">
        <v>196</v>
      </c>
      <c r="D31">
        <v>73.099999999999994</v>
      </c>
    </row>
    <row r="32" spans="1:4" x14ac:dyDescent="0.25">
      <c r="A32" t="s">
        <v>462</v>
      </c>
      <c r="B32" t="s">
        <v>81</v>
      </c>
      <c r="C32" t="s">
        <v>196</v>
      </c>
      <c r="D32">
        <v>72.5</v>
      </c>
    </row>
    <row r="33" spans="1:4" x14ac:dyDescent="0.25">
      <c r="A33" t="s">
        <v>462</v>
      </c>
      <c r="B33" t="s">
        <v>83</v>
      </c>
      <c r="C33" t="s">
        <v>196</v>
      </c>
      <c r="D33">
        <v>73.5</v>
      </c>
    </row>
    <row r="34" spans="1:4" x14ac:dyDescent="0.25">
      <c r="A34" t="s">
        <v>462</v>
      </c>
      <c r="B34" t="s">
        <v>85</v>
      </c>
      <c r="C34" t="s">
        <v>196</v>
      </c>
      <c r="D34">
        <v>74.8</v>
      </c>
    </row>
    <row r="35" spans="1:4" x14ac:dyDescent="0.25">
      <c r="A35" t="s">
        <v>462</v>
      </c>
      <c r="B35" t="s">
        <v>87</v>
      </c>
      <c r="C35" t="s">
        <v>196</v>
      </c>
      <c r="D35">
        <v>70.8</v>
      </c>
    </row>
    <row r="36" spans="1:4" x14ac:dyDescent="0.25">
      <c r="A36" t="s">
        <v>462</v>
      </c>
      <c r="B36" t="s">
        <v>89</v>
      </c>
      <c r="C36" t="s">
        <v>196</v>
      </c>
      <c r="D36">
        <v>74.400000000000006</v>
      </c>
    </row>
    <row r="37" spans="1:4" x14ac:dyDescent="0.25">
      <c r="A37" t="s">
        <v>462</v>
      </c>
      <c r="B37" t="s">
        <v>91</v>
      </c>
      <c r="C37" t="s">
        <v>196</v>
      </c>
      <c r="D37">
        <v>70.8</v>
      </c>
    </row>
    <row r="38" spans="1:4" x14ac:dyDescent="0.25">
      <c r="A38" t="s">
        <v>462</v>
      </c>
      <c r="B38" t="s">
        <v>92</v>
      </c>
      <c r="C38" t="s">
        <v>196</v>
      </c>
      <c r="D38">
        <v>74.7</v>
      </c>
    </row>
    <row r="39" spans="1:4" x14ac:dyDescent="0.25">
      <c r="A39" t="s">
        <v>462</v>
      </c>
      <c r="B39" t="s">
        <v>93</v>
      </c>
      <c r="C39" t="s">
        <v>196</v>
      </c>
      <c r="D39">
        <v>75.7</v>
      </c>
    </row>
    <row r="40" spans="1:4" x14ac:dyDescent="0.25">
      <c r="A40" t="s">
        <v>462</v>
      </c>
      <c r="B40" t="s">
        <v>94</v>
      </c>
      <c r="C40" t="s">
        <v>196</v>
      </c>
      <c r="D40">
        <v>74.2</v>
      </c>
    </row>
    <row r="41" spans="1:4" x14ac:dyDescent="0.25">
      <c r="A41" t="s">
        <v>462</v>
      </c>
      <c r="B41" t="s">
        <v>95</v>
      </c>
      <c r="C41" t="s">
        <v>196</v>
      </c>
      <c r="D41">
        <v>75.599999999999994</v>
      </c>
    </row>
    <row r="42" spans="1:4" x14ac:dyDescent="0.25">
      <c r="A42" t="s">
        <v>462</v>
      </c>
      <c r="B42" t="s">
        <v>96</v>
      </c>
      <c r="C42" t="s">
        <v>196</v>
      </c>
      <c r="D42">
        <v>79.3</v>
      </c>
    </row>
    <row r="43" spans="1:4" x14ac:dyDescent="0.25">
      <c r="A43" t="s">
        <v>462</v>
      </c>
      <c r="B43" t="s">
        <v>97</v>
      </c>
      <c r="C43" t="s">
        <v>196</v>
      </c>
      <c r="D43">
        <v>77.8</v>
      </c>
    </row>
    <row r="44" spans="1:4" x14ac:dyDescent="0.25">
      <c r="A44" t="s">
        <v>462</v>
      </c>
      <c r="B44" t="s">
        <v>98</v>
      </c>
      <c r="C44" t="s">
        <v>196</v>
      </c>
      <c r="D44">
        <v>78.7</v>
      </c>
    </row>
    <row r="45" spans="1:4" x14ac:dyDescent="0.25">
      <c r="A45" t="s">
        <v>462</v>
      </c>
      <c r="B45" t="s">
        <v>99</v>
      </c>
      <c r="C45" t="s">
        <v>196</v>
      </c>
      <c r="D45">
        <v>79.2</v>
      </c>
    </row>
    <row r="46" spans="1:4" x14ac:dyDescent="0.25">
      <c r="A46" t="s">
        <v>462</v>
      </c>
      <c r="B46" t="s">
        <v>100</v>
      </c>
      <c r="C46" t="s">
        <v>196</v>
      </c>
      <c r="D46">
        <v>79.3</v>
      </c>
    </row>
    <row r="47" spans="1:4" x14ac:dyDescent="0.25">
      <c r="A47" t="s">
        <v>462</v>
      </c>
      <c r="B47" t="s">
        <v>101</v>
      </c>
      <c r="C47" t="s">
        <v>196</v>
      </c>
      <c r="D47">
        <v>79.3</v>
      </c>
    </row>
    <row r="48" spans="1:4" x14ac:dyDescent="0.25">
      <c r="A48" t="s">
        <v>462</v>
      </c>
      <c r="B48" t="s">
        <v>102</v>
      </c>
      <c r="C48" t="s">
        <v>196</v>
      </c>
      <c r="D48">
        <v>79.599999999999994</v>
      </c>
    </row>
    <row r="49" spans="1:4" x14ac:dyDescent="0.25">
      <c r="A49" t="s">
        <v>462</v>
      </c>
      <c r="B49" t="s">
        <v>103</v>
      </c>
      <c r="C49" t="s">
        <v>196</v>
      </c>
      <c r="D49">
        <v>74.2</v>
      </c>
    </row>
    <row r="50" spans="1:4" x14ac:dyDescent="0.25">
      <c r="A50" t="s">
        <v>462</v>
      </c>
      <c r="B50" t="s">
        <v>104</v>
      </c>
      <c r="C50" t="s">
        <v>196</v>
      </c>
      <c r="D50">
        <v>74.099999999999994</v>
      </c>
    </row>
    <row r="51" spans="1:4" x14ac:dyDescent="0.25">
      <c r="A51" t="s">
        <v>462</v>
      </c>
      <c r="B51" t="s">
        <v>105</v>
      </c>
      <c r="C51" t="s">
        <v>196</v>
      </c>
      <c r="D51">
        <v>74.8</v>
      </c>
    </row>
    <row r="52" spans="1:4" x14ac:dyDescent="0.25">
      <c r="A52" t="s">
        <v>462</v>
      </c>
      <c r="B52" t="s">
        <v>106</v>
      </c>
      <c r="C52" t="s">
        <v>196</v>
      </c>
      <c r="D52">
        <v>76</v>
      </c>
    </row>
    <row r="53" spans="1:4" x14ac:dyDescent="0.25">
      <c r="A53" t="s">
        <v>462</v>
      </c>
      <c r="B53" t="s">
        <v>107</v>
      </c>
      <c r="C53" t="s">
        <v>196</v>
      </c>
      <c r="D53">
        <v>78.400000000000006</v>
      </c>
    </row>
    <row r="54" spans="1:4" x14ac:dyDescent="0.25">
      <c r="A54" t="s">
        <v>462</v>
      </c>
      <c r="B54" t="s">
        <v>108</v>
      </c>
      <c r="C54" t="s">
        <v>196</v>
      </c>
      <c r="D54">
        <v>79.7</v>
      </c>
    </row>
    <row r="55" spans="1:4" x14ac:dyDescent="0.25">
      <c r="A55" t="s">
        <v>462</v>
      </c>
      <c r="B55" t="s">
        <v>109</v>
      </c>
      <c r="C55" t="s">
        <v>196</v>
      </c>
      <c r="D55">
        <v>79.3</v>
      </c>
    </row>
    <row r="56" spans="1:4" x14ac:dyDescent="0.25">
      <c r="A56" t="s">
        <v>462</v>
      </c>
      <c r="B56" t="s">
        <v>110</v>
      </c>
      <c r="C56" t="s">
        <v>196</v>
      </c>
      <c r="D56">
        <v>80.900000000000006</v>
      </c>
    </row>
    <row r="57" spans="1:4" x14ac:dyDescent="0.25">
      <c r="A57" t="s">
        <v>462</v>
      </c>
      <c r="B57" t="s">
        <v>111</v>
      </c>
      <c r="C57" t="s">
        <v>196</v>
      </c>
      <c r="D57">
        <v>79</v>
      </c>
    </row>
    <row r="58" spans="1:4" x14ac:dyDescent="0.25">
      <c r="A58" t="s">
        <v>462</v>
      </c>
      <c r="B58" t="s">
        <v>112</v>
      </c>
      <c r="C58" t="s">
        <v>196</v>
      </c>
      <c r="D58">
        <v>77.5</v>
      </c>
    </row>
    <row r="59" spans="1:4" x14ac:dyDescent="0.25">
      <c r="A59" t="s">
        <v>462</v>
      </c>
      <c r="B59" t="s">
        <v>113</v>
      </c>
      <c r="C59" t="s">
        <v>196</v>
      </c>
      <c r="D59">
        <v>77.400000000000006</v>
      </c>
    </row>
    <row r="60" spans="1:4" x14ac:dyDescent="0.25">
      <c r="A60" t="s">
        <v>462</v>
      </c>
      <c r="B60" t="s">
        <v>114</v>
      </c>
      <c r="C60" t="s">
        <v>196</v>
      </c>
      <c r="D60">
        <v>79.5</v>
      </c>
    </row>
    <row r="61" spans="1:4" x14ac:dyDescent="0.25">
      <c r="A61" t="s">
        <v>462</v>
      </c>
      <c r="B61" t="s">
        <v>115</v>
      </c>
      <c r="C61" t="s">
        <v>196</v>
      </c>
      <c r="D61">
        <v>77.900000000000006</v>
      </c>
    </row>
    <row r="62" spans="1:4" x14ac:dyDescent="0.25">
      <c r="A62" t="s">
        <v>462</v>
      </c>
      <c r="B62" t="s">
        <v>116</v>
      </c>
      <c r="C62" t="s">
        <v>196</v>
      </c>
      <c r="D62">
        <v>79</v>
      </c>
    </row>
    <row r="63" spans="1:4" x14ac:dyDescent="0.25">
      <c r="A63" t="s">
        <v>462</v>
      </c>
      <c r="B63" t="s">
        <v>117</v>
      </c>
      <c r="C63" t="s">
        <v>196</v>
      </c>
      <c r="D63">
        <v>77.400000000000006</v>
      </c>
    </row>
    <row r="64" spans="1:4" x14ac:dyDescent="0.25">
      <c r="A64" t="s">
        <v>462</v>
      </c>
      <c r="B64" t="s">
        <v>118</v>
      </c>
      <c r="C64" t="s">
        <v>196</v>
      </c>
      <c r="D64">
        <v>75.400000000000006</v>
      </c>
    </row>
    <row r="65" spans="1:4" x14ac:dyDescent="0.25">
      <c r="A65" t="s">
        <v>462</v>
      </c>
      <c r="B65" t="s">
        <v>119</v>
      </c>
      <c r="C65" t="s">
        <v>196</v>
      </c>
      <c r="D65">
        <v>67.900000000000006</v>
      </c>
    </row>
    <row r="66" spans="1:4" x14ac:dyDescent="0.25">
      <c r="A66" t="s">
        <v>462</v>
      </c>
      <c r="B66" t="s">
        <v>120</v>
      </c>
      <c r="C66" t="s">
        <v>196</v>
      </c>
      <c r="D66">
        <v>69.8</v>
      </c>
    </row>
    <row r="67" spans="1:4" x14ac:dyDescent="0.25">
      <c r="A67" t="s">
        <v>462</v>
      </c>
      <c r="B67" t="s">
        <v>121</v>
      </c>
      <c r="C67" t="s">
        <v>196</v>
      </c>
      <c r="D67">
        <v>73.3</v>
      </c>
    </row>
    <row r="68" spans="1:4" x14ac:dyDescent="0.25">
      <c r="A68" t="s">
        <v>462</v>
      </c>
      <c r="B68" t="s">
        <v>122</v>
      </c>
      <c r="C68" t="s">
        <v>196</v>
      </c>
      <c r="D68">
        <v>76.2</v>
      </c>
    </row>
    <row r="69" spans="1:4" x14ac:dyDescent="0.25">
      <c r="A69" t="s">
        <v>462</v>
      </c>
      <c r="B69" t="s">
        <v>123</v>
      </c>
      <c r="C69" t="s">
        <v>196</v>
      </c>
      <c r="D69">
        <v>73.7</v>
      </c>
    </row>
    <row r="70" spans="1:4" x14ac:dyDescent="0.25">
      <c r="A70" t="s">
        <v>462</v>
      </c>
      <c r="B70" t="s">
        <v>124</v>
      </c>
      <c r="C70" t="s">
        <v>196</v>
      </c>
      <c r="D70">
        <v>71.3</v>
      </c>
    </row>
    <row r="71" spans="1:4" x14ac:dyDescent="0.25">
      <c r="A71" t="s">
        <v>462</v>
      </c>
      <c r="B71" t="s">
        <v>125</v>
      </c>
      <c r="C71" t="s">
        <v>196</v>
      </c>
      <c r="D71">
        <v>71.599999999999994</v>
      </c>
    </row>
    <row r="72" spans="1:4" x14ac:dyDescent="0.25">
      <c r="A72" t="s">
        <v>462</v>
      </c>
      <c r="B72" t="s">
        <v>126</v>
      </c>
      <c r="C72" t="s">
        <v>196</v>
      </c>
      <c r="D72">
        <v>67.3</v>
      </c>
    </row>
    <row r="73" spans="1:4" x14ac:dyDescent="0.25">
      <c r="A73" t="s">
        <v>462</v>
      </c>
      <c r="B73" t="s">
        <v>127</v>
      </c>
      <c r="C73" t="s">
        <v>196</v>
      </c>
      <c r="D73">
        <v>71.599999999999994</v>
      </c>
    </row>
    <row r="74" spans="1:4" x14ac:dyDescent="0.25">
      <c r="A74" t="s">
        <v>462</v>
      </c>
      <c r="B74" t="s">
        <v>128</v>
      </c>
      <c r="C74" t="s">
        <v>196</v>
      </c>
      <c r="D74">
        <v>76.099999999999994</v>
      </c>
    </row>
    <row r="75" spans="1:4" x14ac:dyDescent="0.25">
      <c r="A75" t="s">
        <v>462</v>
      </c>
      <c r="B75" t="s">
        <v>129</v>
      </c>
      <c r="C75" t="s">
        <v>196</v>
      </c>
      <c r="D75">
        <v>77.3</v>
      </c>
    </row>
    <row r="76" spans="1:4" x14ac:dyDescent="0.25">
      <c r="A76" t="s">
        <v>462</v>
      </c>
      <c r="B76" t="s">
        <v>130</v>
      </c>
      <c r="C76" t="s">
        <v>196</v>
      </c>
      <c r="D76">
        <v>77.400000000000006</v>
      </c>
    </row>
    <row r="77" spans="1:4" x14ac:dyDescent="0.25">
      <c r="A77" t="s">
        <v>462</v>
      </c>
      <c r="B77" t="s">
        <v>131</v>
      </c>
      <c r="C77" t="s">
        <v>196</v>
      </c>
      <c r="D77">
        <v>78.7</v>
      </c>
    </row>
    <row r="78" spans="1:4" x14ac:dyDescent="0.25">
      <c r="A78" t="s">
        <v>462</v>
      </c>
      <c r="B78" t="s">
        <v>132</v>
      </c>
      <c r="C78" t="s">
        <v>196</v>
      </c>
      <c r="D78">
        <v>79.5</v>
      </c>
    </row>
    <row r="79" spans="1:4" x14ac:dyDescent="0.25">
      <c r="A79" t="s">
        <v>462</v>
      </c>
      <c r="B79" t="s">
        <v>133</v>
      </c>
      <c r="C79" t="s">
        <v>196</v>
      </c>
      <c r="D79">
        <v>80.400000000000006</v>
      </c>
    </row>
    <row r="80" spans="1:4" x14ac:dyDescent="0.25">
      <c r="A80" t="s">
        <v>462</v>
      </c>
      <c r="B80" t="s">
        <v>134</v>
      </c>
      <c r="C80" t="s">
        <v>196</v>
      </c>
      <c r="D80">
        <v>84.1</v>
      </c>
    </row>
    <row r="81" spans="1:4" x14ac:dyDescent="0.25">
      <c r="A81" t="s">
        <v>462</v>
      </c>
      <c r="B81" t="s">
        <v>135</v>
      </c>
      <c r="C81" t="s">
        <v>196</v>
      </c>
      <c r="D81">
        <v>85.1</v>
      </c>
    </row>
    <row r="82" spans="1:4" x14ac:dyDescent="0.25">
      <c r="A82" t="s">
        <v>462</v>
      </c>
      <c r="B82" t="s">
        <v>136</v>
      </c>
      <c r="C82" t="s">
        <v>196</v>
      </c>
      <c r="D82">
        <v>84.6</v>
      </c>
    </row>
    <row r="83" spans="1:4" x14ac:dyDescent="0.25">
      <c r="A83" t="s">
        <v>462</v>
      </c>
      <c r="B83" t="s">
        <v>137</v>
      </c>
      <c r="C83" t="s">
        <v>196</v>
      </c>
      <c r="D83">
        <v>86.2</v>
      </c>
    </row>
    <row r="84" spans="1:4" x14ac:dyDescent="0.25">
      <c r="A84" t="s">
        <v>462</v>
      </c>
      <c r="B84" t="s">
        <v>138</v>
      </c>
      <c r="C84" t="s">
        <v>196</v>
      </c>
      <c r="D84">
        <v>87.6</v>
      </c>
    </row>
    <row r="85" spans="1:4" x14ac:dyDescent="0.25">
      <c r="A85" t="s">
        <v>462</v>
      </c>
      <c r="B85" t="s">
        <v>139</v>
      </c>
      <c r="C85" t="s">
        <v>196</v>
      </c>
      <c r="D85">
        <v>87.3</v>
      </c>
    </row>
    <row r="86" spans="1:4" x14ac:dyDescent="0.25">
      <c r="A86" t="s">
        <v>462</v>
      </c>
      <c r="B86" t="s">
        <v>140</v>
      </c>
      <c r="C86" t="s">
        <v>196</v>
      </c>
      <c r="D86">
        <v>88.6</v>
      </c>
    </row>
    <row r="87" spans="1:4" x14ac:dyDescent="0.25">
      <c r="A87" t="s">
        <v>462</v>
      </c>
      <c r="B87" t="s">
        <v>141</v>
      </c>
      <c r="C87" t="s">
        <v>196</v>
      </c>
      <c r="D87">
        <v>94</v>
      </c>
    </row>
    <row r="88" spans="1:4" x14ac:dyDescent="0.25">
      <c r="A88" t="s">
        <v>462</v>
      </c>
      <c r="B88" t="s">
        <v>142</v>
      </c>
      <c r="C88" t="s">
        <v>196</v>
      </c>
      <c r="D88">
        <v>107.4</v>
      </c>
    </row>
    <row r="89" spans="1:4" x14ac:dyDescent="0.25">
      <c r="A89" t="s">
        <v>462</v>
      </c>
      <c r="B89" t="s">
        <v>143</v>
      </c>
      <c r="C89" t="s">
        <v>196</v>
      </c>
      <c r="D89">
        <v>102.8</v>
      </c>
    </row>
    <row r="90" spans="1:4" x14ac:dyDescent="0.25">
      <c r="A90" t="s">
        <v>462</v>
      </c>
      <c r="B90" t="s">
        <v>144</v>
      </c>
      <c r="C90" t="s">
        <v>196</v>
      </c>
      <c r="D90">
        <v>109</v>
      </c>
    </row>
    <row r="91" spans="1:4" x14ac:dyDescent="0.25">
      <c r="A91" t="s">
        <v>462</v>
      </c>
      <c r="B91" t="s">
        <v>145</v>
      </c>
      <c r="C91" t="s">
        <v>196</v>
      </c>
      <c r="D91">
        <v>128.19999999999999</v>
      </c>
    </row>
    <row r="92" spans="1:4" x14ac:dyDescent="0.25">
      <c r="A92" t="s">
        <v>462</v>
      </c>
      <c r="B92" t="s">
        <v>146</v>
      </c>
      <c r="C92" t="s">
        <v>196</v>
      </c>
      <c r="D92">
        <v>123</v>
      </c>
    </row>
    <row r="93" spans="1:4" x14ac:dyDescent="0.25">
      <c r="A93" t="s">
        <v>462</v>
      </c>
      <c r="B93" t="s">
        <v>147</v>
      </c>
      <c r="C93" t="s">
        <v>196</v>
      </c>
      <c r="D93">
        <v>106.1</v>
      </c>
    </row>
    <row r="94" spans="1:4" x14ac:dyDescent="0.25">
      <c r="A94" t="s">
        <v>462</v>
      </c>
      <c r="B94" t="s">
        <v>148</v>
      </c>
      <c r="C94" t="s">
        <v>196</v>
      </c>
      <c r="D94">
        <v>105.5</v>
      </c>
    </row>
    <row r="95" spans="1:4" x14ac:dyDescent="0.25">
      <c r="A95" t="s">
        <v>462</v>
      </c>
      <c r="B95" t="s">
        <v>149</v>
      </c>
      <c r="C95" t="s">
        <v>196</v>
      </c>
      <c r="D95">
        <v>110.2</v>
      </c>
    </row>
    <row r="96" spans="1:4" x14ac:dyDescent="0.25">
      <c r="A96" t="s">
        <v>462</v>
      </c>
      <c r="B96" t="s">
        <v>150</v>
      </c>
      <c r="C96" t="s">
        <v>196</v>
      </c>
      <c r="D96">
        <v>103.6</v>
      </c>
    </row>
    <row r="97" spans="1:4" x14ac:dyDescent="0.25">
      <c r="A97" t="s">
        <v>462</v>
      </c>
      <c r="B97" t="s">
        <v>151</v>
      </c>
      <c r="C97" t="s">
        <v>196</v>
      </c>
      <c r="D97">
        <v>95.4</v>
      </c>
    </row>
    <row r="98" spans="1:4" x14ac:dyDescent="0.25">
      <c r="A98" t="s">
        <v>462</v>
      </c>
      <c r="B98" t="s">
        <v>152</v>
      </c>
      <c r="C98" t="s">
        <v>196</v>
      </c>
      <c r="D98">
        <v>99.1</v>
      </c>
    </row>
    <row r="99" spans="1:4" x14ac:dyDescent="0.25">
      <c r="A99" t="s">
        <v>462</v>
      </c>
      <c r="B99" t="s">
        <v>153</v>
      </c>
      <c r="C99" t="s">
        <v>196</v>
      </c>
      <c r="D99">
        <v>101.8</v>
      </c>
    </row>
    <row r="100" spans="1:4" x14ac:dyDescent="0.25">
      <c r="A100" t="s">
        <v>462</v>
      </c>
      <c r="B100" t="s">
        <v>154</v>
      </c>
      <c r="C100" t="s">
        <v>196</v>
      </c>
      <c r="D100">
        <v>108.3</v>
      </c>
    </row>
    <row r="101" spans="1:4" x14ac:dyDescent="0.25">
      <c r="A101" t="s">
        <v>462</v>
      </c>
      <c r="B101" t="s">
        <v>155</v>
      </c>
      <c r="C101" t="s">
        <v>196</v>
      </c>
      <c r="D101">
        <v>107.9</v>
      </c>
    </row>
    <row r="102" spans="1:4" x14ac:dyDescent="0.25">
      <c r="A102" t="s">
        <v>462</v>
      </c>
      <c r="B102" t="s">
        <v>156</v>
      </c>
      <c r="C102" t="s">
        <v>196</v>
      </c>
      <c r="D102">
        <v>104.9</v>
      </c>
    </row>
    <row r="103" spans="1:4" x14ac:dyDescent="0.25">
      <c r="A103" t="s">
        <v>462</v>
      </c>
      <c r="B103" t="s">
        <v>157</v>
      </c>
      <c r="C103" t="s">
        <v>196</v>
      </c>
      <c r="D103">
        <v>105.3</v>
      </c>
    </row>
    <row r="104" spans="1:4" x14ac:dyDescent="0.25">
      <c r="A104" t="s">
        <v>462</v>
      </c>
      <c r="B104" t="s">
        <v>158</v>
      </c>
      <c r="C104" t="s">
        <v>196</v>
      </c>
      <c r="D104">
        <v>104.3</v>
      </c>
    </row>
    <row r="105" spans="1:4" x14ac:dyDescent="0.25">
      <c r="A105" t="s">
        <v>462</v>
      </c>
      <c r="B105" t="s">
        <v>159</v>
      </c>
      <c r="C105" t="s">
        <v>196</v>
      </c>
      <c r="D105">
        <v>109</v>
      </c>
    </row>
    <row r="106" spans="1:4" x14ac:dyDescent="0.25">
      <c r="A106" t="s">
        <v>462</v>
      </c>
      <c r="B106" t="s">
        <v>160</v>
      </c>
      <c r="C106" t="s">
        <v>196</v>
      </c>
      <c r="D106">
        <v>110.6</v>
      </c>
    </row>
    <row r="107" spans="1:4" x14ac:dyDescent="0.25">
      <c r="A107" t="s">
        <v>462</v>
      </c>
      <c r="B107" t="s">
        <v>161</v>
      </c>
      <c r="C107" t="s">
        <v>196</v>
      </c>
      <c r="D107">
        <v>107.8</v>
      </c>
    </row>
    <row r="108" spans="1:4" x14ac:dyDescent="0.25">
      <c r="A108" t="s">
        <v>462</v>
      </c>
      <c r="B108" t="s">
        <v>162</v>
      </c>
      <c r="C108" t="s">
        <v>196</v>
      </c>
      <c r="D108">
        <v>106.2</v>
      </c>
    </row>
    <row r="109" spans="1:4" x14ac:dyDescent="0.25">
      <c r="A109" t="s">
        <v>462</v>
      </c>
      <c r="B109" t="s">
        <v>163</v>
      </c>
      <c r="C109" t="s">
        <v>196</v>
      </c>
      <c r="D109">
        <v>101.8</v>
      </c>
    </row>
    <row r="110" spans="1:4" x14ac:dyDescent="0.25">
      <c r="A110" t="s">
        <v>462</v>
      </c>
      <c r="B110" t="s">
        <v>164</v>
      </c>
      <c r="C110" t="s">
        <v>196</v>
      </c>
      <c r="D110">
        <v>97.4</v>
      </c>
    </row>
    <row r="111" spans="1:4" x14ac:dyDescent="0.25">
      <c r="A111" t="s">
        <v>462</v>
      </c>
      <c r="B111" t="s">
        <v>165</v>
      </c>
      <c r="C111" t="s">
        <v>196</v>
      </c>
      <c r="D111">
        <v>104.1</v>
      </c>
    </row>
    <row r="112" spans="1:4" x14ac:dyDescent="0.25">
      <c r="A112" t="s">
        <v>462</v>
      </c>
      <c r="B112" t="s">
        <v>166</v>
      </c>
      <c r="C112" t="s">
        <v>196</v>
      </c>
      <c r="D112">
        <v>103.1</v>
      </c>
    </row>
    <row r="113" spans="1:4" x14ac:dyDescent="0.25">
      <c r="A113" t="s">
        <v>462</v>
      </c>
      <c r="B113" t="s">
        <v>167</v>
      </c>
      <c r="C113" t="s">
        <v>196</v>
      </c>
      <c r="D113">
        <v>108.1</v>
      </c>
    </row>
    <row r="114" spans="1:4" x14ac:dyDescent="0.25">
      <c r="A114" t="s">
        <v>462</v>
      </c>
      <c r="B114" t="s">
        <v>168</v>
      </c>
      <c r="C114" t="s">
        <v>196</v>
      </c>
      <c r="D114">
        <v>110.7</v>
      </c>
    </row>
    <row r="115" spans="1:4" x14ac:dyDescent="0.25">
      <c r="A115" t="s">
        <v>462</v>
      </c>
      <c r="B115" t="s">
        <v>169</v>
      </c>
      <c r="C115" t="s">
        <v>196</v>
      </c>
      <c r="D115">
        <v>113.6</v>
      </c>
    </row>
    <row r="116" spans="1:4" x14ac:dyDescent="0.25">
      <c r="A116" t="s">
        <v>462</v>
      </c>
      <c r="B116" t="s">
        <v>170</v>
      </c>
      <c r="C116" t="s">
        <v>196</v>
      </c>
      <c r="D116">
        <v>110</v>
      </c>
    </row>
    <row r="117" spans="1:4" x14ac:dyDescent="0.25">
      <c r="A117" t="s">
        <v>462</v>
      </c>
      <c r="B117" t="s">
        <v>171</v>
      </c>
      <c r="C117" t="s">
        <v>196</v>
      </c>
      <c r="D117">
        <v>106</v>
      </c>
    </row>
    <row r="118" spans="1:4" x14ac:dyDescent="0.25">
      <c r="A118" t="s">
        <v>462</v>
      </c>
      <c r="B118" t="s">
        <v>172</v>
      </c>
      <c r="C118" t="s">
        <v>196</v>
      </c>
      <c r="D118">
        <v>102.4</v>
      </c>
    </row>
    <row r="119" spans="1:4" x14ac:dyDescent="0.25">
      <c r="A119" t="s">
        <v>462</v>
      </c>
      <c r="B119" t="s">
        <v>173</v>
      </c>
      <c r="C119" t="s">
        <v>196</v>
      </c>
      <c r="D119">
        <v>103.4</v>
      </c>
    </row>
    <row r="120" spans="1:4" x14ac:dyDescent="0.25">
      <c r="A120" t="s">
        <v>462</v>
      </c>
      <c r="B120" t="s">
        <v>174</v>
      </c>
      <c r="C120" t="s">
        <v>196</v>
      </c>
      <c r="D120">
        <v>107.8</v>
      </c>
    </row>
    <row r="121" spans="1:4" x14ac:dyDescent="0.25">
      <c r="A121" t="s">
        <v>462</v>
      </c>
      <c r="B121" t="s">
        <v>175</v>
      </c>
      <c r="C121" t="s">
        <v>196</v>
      </c>
      <c r="D121">
        <v>105.4</v>
      </c>
    </row>
    <row r="122" spans="1:4" x14ac:dyDescent="0.25">
      <c r="A122" t="s">
        <v>462</v>
      </c>
      <c r="B122" t="s">
        <v>414</v>
      </c>
      <c r="C122" t="s">
        <v>196</v>
      </c>
      <c r="D122">
        <v>102.4</v>
      </c>
    </row>
    <row r="123" spans="1:4" x14ac:dyDescent="0.25">
      <c r="A123" t="s">
        <v>462</v>
      </c>
      <c r="B123" t="s">
        <v>415</v>
      </c>
      <c r="C123" t="s">
        <v>196</v>
      </c>
      <c r="D123">
        <v>103.3</v>
      </c>
    </row>
    <row r="124" spans="1:4" x14ac:dyDescent="0.25">
      <c r="A124" t="s">
        <v>462</v>
      </c>
      <c r="B124" t="s">
        <v>416</v>
      </c>
      <c r="C124" t="s">
        <v>196</v>
      </c>
      <c r="D124">
        <v>99.6</v>
      </c>
    </row>
    <row r="125" spans="1:4" x14ac:dyDescent="0.25">
      <c r="A125" t="s">
        <v>462</v>
      </c>
      <c r="B125" t="s">
        <v>417</v>
      </c>
      <c r="C125" t="s">
        <v>196</v>
      </c>
      <c r="D125">
        <v>96.3</v>
      </c>
    </row>
    <row r="126" spans="1:4" x14ac:dyDescent="0.25">
      <c r="A126" t="s">
        <v>462</v>
      </c>
      <c r="B126" t="s">
        <v>418</v>
      </c>
      <c r="C126" t="s">
        <v>196</v>
      </c>
      <c r="D126">
        <v>97.3</v>
      </c>
    </row>
    <row r="127" spans="1:4" x14ac:dyDescent="0.25">
      <c r="A127" t="s">
        <v>462</v>
      </c>
      <c r="B127" t="s">
        <v>419</v>
      </c>
      <c r="C127" t="s">
        <v>196</v>
      </c>
      <c r="D127">
        <v>95</v>
      </c>
    </row>
    <row r="128" spans="1:4" x14ac:dyDescent="0.25">
      <c r="A128" t="s">
        <v>462</v>
      </c>
      <c r="B128" t="s">
        <v>420</v>
      </c>
      <c r="C128" t="s">
        <v>196</v>
      </c>
      <c r="D128">
        <v>103.7</v>
      </c>
    </row>
    <row r="129" spans="1:4" x14ac:dyDescent="0.25">
      <c r="A129" t="s">
        <v>462</v>
      </c>
      <c r="B129" t="s">
        <v>421</v>
      </c>
      <c r="C129" t="s">
        <v>196</v>
      </c>
      <c r="D129">
        <v>101.1</v>
      </c>
    </row>
    <row r="130" spans="1:4" x14ac:dyDescent="0.25">
      <c r="A130" t="s">
        <v>462</v>
      </c>
      <c r="B130" t="s">
        <v>422</v>
      </c>
      <c r="C130" t="s">
        <v>196</v>
      </c>
      <c r="D130">
        <v>102</v>
      </c>
    </row>
    <row r="131" spans="1:4" x14ac:dyDescent="0.25">
      <c r="A131" t="s">
        <v>462</v>
      </c>
      <c r="B131" t="s">
        <v>343</v>
      </c>
      <c r="C131" t="s">
        <v>196</v>
      </c>
      <c r="D131">
        <v>100.5</v>
      </c>
    </row>
    <row r="132" spans="1:4" x14ac:dyDescent="0.25">
      <c r="A132" t="s">
        <v>462</v>
      </c>
      <c r="B132" t="s">
        <v>344</v>
      </c>
      <c r="C132" t="s">
        <v>196</v>
      </c>
      <c r="D132">
        <v>99.2</v>
      </c>
    </row>
    <row r="133" spans="1:4" x14ac:dyDescent="0.25">
      <c r="A133" t="s">
        <v>462</v>
      </c>
      <c r="B133" t="s">
        <v>345</v>
      </c>
      <c r="C133" t="s">
        <v>196</v>
      </c>
      <c r="D133">
        <v>99.6</v>
      </c>
    </row>
    <row r="134" spans="1:4" x14ac:dyDescent="0.25">
      <c r="A134" t="s">
        <v>462</v>
      </c>
      <c r="B134" t="s">
        <v>423</v>
      </c>
      <c r="C134" t="s">
        <v>196</v>
      </c>
      <c r="D134">
        <v>99.1</v>
      </c>
    </row>
    <row r="135" spans="1:4" x14ac:dyDescent="0.25">
      <c r="A135" t="s">
        <v>462</v>
      </c>
      <c r="B135" t="s">
        <v>424</v>
      </c>
      <c r="C135" t="s">
        <v>196</v>
      </c>
      <c r="D135">
        <v>95.9</v>
      </c>
    </row>
    <row r="136" spans="1:4" x14ac:dyDescent="0.25">
      <c r="A136" t="s">
        <v>462</v>
      </c>
      <c r="B136" t="s">
        <v>425</v>
      </c>
      <c r="C136" t="s">
        <v>196</v>
      </c>
      <c r="D136">
        <v>113.8</v>
      </c>
    </row>
    <row r="137" spans="1:4" x14ac:dyDescent="0.25">
      <c r="A137" t="s">
        <v>462</v>
      </c>
      <c r="B137" t="s">
        <v>426</v>
      </c>
      <c r="C137" t="s">
        <v>196</v>
      </c>
      <c r="D137">
        <v>93.3</v>
      </c>
    </row>
    <row r="138" spans="1:4" x14ac:dyDescent="0.25">
      <c r="A138" t="s">
        <v>462</v>
      </c>
      <c r="B138" t="s">
        <v>427</v>
      </c>
      <c r="C138" t="s">
        <v>196</v>
      </c>
      <c r="D138">
        <v>92.6</v>
      </c>
    </row>
    <row r="139" spans="1:4" x14ac:dyDescent="0.25">
      <c r="A139" t="s">
        <v>462</v>
      </c>
      <c r="B139" t="s">
        <v>428</v>
      </c>
      <c r="C139" t="s">
        <v>196</v>
      </c>
      <c r="D139">
        <v>89.1</v>
      </c>
    </row>
    <row r="140" spans="1:4" x14ac:dyDescent="0.25">
      <c r="A140" t="s">
        <v>462</v>
      </c>
      <c r="B140" t="s">
        <v>429</v>
      </c>
      <c r="C140" t="s">
        <v>196</v>
      </c>
      <c r="D140">
        <v>94.8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F81E2-1693-4F9F-9A7C-0E49BD0F1F92}">
  <dimension ref="A1:D140"/>
  <sheetViews>
    <sheetView workbookViewId="0"/>
  </sheetViews>
  <sheetFormatPr baseColWidth="10" defaultRowHeight="15" x14ac:dyDescent="0.25"/>
  <cols>
    <col min="1" max="1" width="56.42578125" bestFit="1" customWidth="1"/>
    <col min="2" max="2" width="50.5703125" bestFit="1" customWidth="1"/>
    <col min="3" max="3" width="27.5703125" bestFit="1" customWidth="1"/>
    <col min="4" max="4" width="12.5703125" bestFit="1" customWidth="1"/>
  </cols>
  <sheetData>
    <row r="1" spans="1:4" x14ac:dyDescent="0.25">
      <c r="A1" t="s">
        <v>463</v>
      </c>
      <c r="B1" t="s">
        <v>464</v>
      </c>
      <c r="C1" t="s">
        <v>465</v>
      </c>
      <c r="D1" t="s">
        <v>376</v>
      </c>
    </row>
    <row r="2" spans="1:4" x14ac:dyDescent="0.25">
      <c r="A2" t="s">
        <v>466</v>
      </c>
      <c r="B2" t="s">
        <v>467</v>
      </c>
      <c r="C2" t="s">
        <v>14</v>
      </c>
      <c r="D2">
        <v>51.4</v>
      </c>
    </row>
    <row r="3" spans="1:4" x14ac:dyDescent="0.25">
      <c r="A3" t="s">
        <v>466</v>
      </c>
      <c r="B3" t="s">
        <v>467</v>
      </c>
      <c r="C3" t="s">
        <v>17</v>
      </c>
      <c r="D3">
        <v>50.6</v>
      </c>
    </row>
    <row r="4" spans="1:4" x14ac:dyDescent="0.25">
      <c r="A4" t="s">
        <v>466</v>
      </c>
      <c r="B4" t="s">
        <v>467</v>
      </c>
      <c r="C4" t="s">
        <v>19</v>
      </c>
      <c r="D4">
        <v>48.7</v>
      </c>
    </row>
    <row r="5" spans="1:4" x14ac:dyDescent="0.25">
      <c r="A5" t="s">
        <v>466</v>
      </c>
      <c r="B5" t="s">
        <v>467</v>
      </c>
      <c r="C5" t="s">
        <v>21</v>
      </c>
      <c r="D5">
        <v>48</v>
      </c>
    </row>
    <row r="6" spans="1:4" x14ac:dyDescent="0.25">
      <c r="A6" t="s">
        <v>466</v>
      </c>
      <c r="B6" t="s">
        <v>467</v>
      </c>
      <c r="C6" t="s">
        <v>24</v>
      </c>
      <c r="D6">
        <v>46</v>
      </c>
    </row>
    <row r="7" spans="1:4" x14ac:dyDescent="0.25">
      <c r="A7" t="s">
        <v>466</v>
      </c>
      <c r="B7" t="s">
        <v>467</v>
      </c>
      <c r="C7" t="s">
        <v>27</v>
      </c>
      <c r="D7">
        <v>42.4</v>
      </c>
    </row>
    <row r="8" spans="1:4" x14ac:dyDescent="0.25">
      <c r="A8" t="s">
        <v>466</v>
      </c>
      <c r="B8" t="s">
        <v>467</v>
      </c>
      <c r="C8" t="s">
        <v>31</v>
      </c>
      <c r="D8">
        <v>40.200000000000003</v>
      </c>
    </row>
    <row r="9" spans="1:4" x14ac:dyDescent="0.25">
      <c r="A9" t="s">
        <v>466</v>
      </c>
      <c r="B9" t="s">
        <v>467</v>
      </c>
      <c r="C9" t="s">
        <v>34</v>
      </c>
      <c r="D9">
        <v>41.8</v>
      </c>
    </row>
    <row r="10" spans="1:4" x14ac:dyDescent="0.25">
      <c r="A10" t="s">
        <v>466</v>
      </c>
      <c r="B10" t="s">
        <v>467</v>
      </c>
      <c r="C10" t="s">
        <v>37</v>
      </c>
      <c r="D10">
        <v>43.3</v>
      </c>
    </row>
    <row r="11" spans="1:4" x14ac:dyDescent="0.25">
      <c r="A11" t="s">
        <v>466</v>
      </c>
      <c r="B11" t="s">
        <v>467</v>
      </c>
      <c r="C11" t="s">
        <v>39</v>
      </c>
      <c r="D11">
        <v>47.5</v>
      </c>
    </row>
    <row r="12" spans="1:4" x14ac:dyDescent="0.25">
      <c r="A12" t="s">
        <v>466</v>
      </c>
      <c r="B12" t="s">
        <v>467</v>
      </c>
      <c r="C12" t="s">
        <v>41</v>
      </c>
      <c r="D12">
        <v>49.7</v>
      </c>
    </row>
    <row r="13" spans="1:4" x14ac:dyDescent="0.25">
      <c r="A13" t="s">
        <v>466</v>
      </c>
      <c r="B13" t="s">
        <v>467</v>
      </c>
      <c r="C13" t="s">
        <v>43</v>
      </c>
      <c r="D13">
        <v>48</v>
      </c>
    </row>
    <row r="14" spans="1:4" x14ac:dyDescent="0.25">
      <c r="A14" t="s">
        <v>466</v>
      </c>
      <c r="B14" t="s">
        <v>467</v>
      </c>
      <c r="C14" t="s">
        <v>45</v>
      </c>
      <c r="D14">
        <v>57.6</v>
      </c>
    </row>
    <row r="15" spans="1:4" x14ac:dyDescent="0.25">
      <c r="A15" t="s">
        <v>466</v>
      </c>
      <c r="B15" t="s">
        <v>467</v>
      </c>
      <c r="C15" t="s">
        <v>47</v>
      </c>
      <c r="D15">
        <v>52.5</v>
      </c>
    </row>
    <row r="16" spans="1:4" x14ac:dyDescent="0.25">
      <c r="A16" t="s">
        <v>466</v>
      </c>
      <c r="B16" t="s">
        <v>467</v>
      </c>
      <c r="C16" t="s">
        <v>49</v>
      </c>
      <c r="D16">
        <v>53.8</v>
      </c>
    </row>
    <row r="17" spans="1:4" x14ac:dyDescent="0.25">
      <c r="A17" t="s">
        <v>466</v>
      </c>
      <c r="B17" t="s">
        <v>467</v>
      </c>
      <c r="C17" t="s">
        <v>51</v>
      </c>
      <c r="D17">
        <v>53.9</v>
      </c>
    </row>
    <row r="18" spans="1:4" x14ac:dyDescent="0.25">
      <c r="A18" t="s">
        <v>466</v>
      </c>
      <c r="B18" t="s">
        <v>467</v>
      </c>
      <c r="C18" t="s">
        <v>53</v>
      </c>
      <c r="D18">
        <v>54.1</v>
      </c>
    </row>
    <row r="19" spans="1:4" x14ac:dyDescent="0.25">
      <c r="A19" t="s">
        <v>466</v>
      </c>
      <c r="B19" t="s">
        <v>467</v>
      </c>
      <c r="C19" t="s">
        <v>55</v>
      </c>
      <c r="D19">
        <v>55.6</v>
      </c>
    </row>
    <row r="20" spans="1:4" x14ac:dyDescent="0.25">
      <c r="A20" t="s">
        <v>466</v>
      </c>
      <c r="B20" t="s">
        <v>467</v>
      </c>
      <c r="C20" t="s">
        <v>57</v>
      </c>
      <c r="D20">
        <v>55.7</v>
      </c>
    </row>
    <row r="21" spans="1:4" x14ac:dyDescent="0.25">
      <c r="A21" t="s">
        <v>466</v>
      </c>
      <c r="B21" t="s">
        <v>467</v>
      </c>
      <c r="C21" t="s">
        <v>59</v>
      </c>
      <c r="D21">
        <v>55</v>
      </c>
    </row>
    <row r="22" spans="1:4" x14ac:dyDescent="0.25">
      <c r="A22" t="s">
        <v>466</v>
      </c>
      <c r="B22" t="s">
        <v>467</v>
      </c>
      <c r="C22" t="s">
        <v>61</v>
      </c>
      <c r="D22">
        <v>55.5</v>
      </c>
    </row>
    <row r="23" spans="1:4" x14ac:dyDescent="0.25">
      <c r="A23" t="s">
        <v>466</v>
      </c>
      <c r="B23" t="s">
        <v>467</v>
      </c>
      <c r="C23" t="s">
        <v>63</v>
      </c>
      <c r="D23">
        <v>60.4</v>
      </c>
    </row>
    <row r="24" spans="1:4" x14ac:dyDescent="0.25">
      <c r="A24" t="s">
        <v>466</v>
      </c>
      <c r="B24" t="s">
        <v>467</v>
      </c>
      <c r="C24" t="s">
        <v>65</v>
      </c>
      <c r="D24">
        <v>65.400000000000006</v>
      </c>
    </row>
    <row r="25" spans="1:4" x14ac:dyDescent="0.25">
      <c r="A25" t="s">
        <v>466</v>
      </c>
      <c r="B25" t="s">
        <v>467</v>
      </c>
      <c r="C25" t="s">
        <v>67</v>
      </c>
      <c r="D25">
        <v>61.9</v>
      </c>
    </row>
    <row r="26" spans="1:4" x14ac:dyDescent="0.25">
      <c r="A26" t="s">
        <v>466</v>
      </c>
      <c r="B26" t="s">
        <v>467</v>
      </c>
      <c r="C26" t="s">
        <v>69</v>
      </c>
      <c r="D26">
        <v>62.1</v>
      </c>
    </row>
    <row r="27" spans="1:4" x14ac:dyDescent="0.25">
      <c r="A27" t="s">
        <v>466</v>
      </c>
      <c r="B27" t="s">
        <v>467</v>
      </c>
      <c r="C27" t="s">
        <v>71</v>
      </c>
      <c r="D27">
        <v>62.5</v>
      </c>
    </row>
    <row r="28" spans="1:4" x14ac:dyDescent="0.25">
      <c r="A28" t="s">
        <v>466</v>
      </c>
      <c r="B28" t="s">
        <v>467</v>
      </c>
      <c r="C28" t="s">
        <v>73</v>
      </c>
      <c r="D28">
        <v>62.1</v>
      </c>
    </row>
    <row r="29" spans="1:4" x14ac:dyDescent="0.25">
      <c r="A29" t="s">
        <v>466</v>
      </c>
      <c r="B29" t="s">
        <v>467</v>
      </c>
      <c r="C29" t="s">
        <v>75</v>
      </c>
      <c r="D29">
        <v>61.6</v>
      </c>
    </row>
    <row r="30" spans="1:4" x14ac:dyDescent="0.25">
      <c r="A30" t="s">
        <v>466</v>
      </c>
      <c r="B30" t="s">
        <v>467</v>
      </c>
      <c r="C30" t="s">
        <v>77</v>
      </c>
      <c r="D30">
        <v>61.3</v>
      </c>
    </row>
    <row r="31" spans="1:4" x14ac:dyDescent="0.25">
      <c r="A31" t="s">
        <v>466</v>
      </c>
      <c r="B31" t="s">
        <v>467</v>
      </c>
      <c r="C31" t="s">
        <v>79</v>
      </c>
      <c r="D31">
        <v>59</v>
      </c>
    </row>
    <row r="32" spans="1:4" x14ac:dyDescent="0.25">
      <c r="A32" t="s">
        <v>466</v>
      </c>
      <c r="B32" t="s">
        <v>467</v>
      </c>
      <c r="C32" t="s">
        <v>81</v>
      </c>
      <c r="D32">
        <v>59.8</v>
      </c>
    </row>
    <row r="33" spans="1:4" x14ac:dyDescent="0.25">
      <c r="A33" t="s">
        <v>466</v>
      </c>
      <c r="B33" t="s">
        <v>467</v>
      </c>
      <c r="C33" t="s">
        <v>83</v>
      </c>
      <c r="D33">
        <v>60.1</v>
      </c>
    </row>
    <row r="34" spans="1:4" x14ac:dyDescent="0.25">
      <c r="A34" t="s">
        <v>466</v>
      </c>
      <c r="B34" t="s">
        <v>467</v>
      </c>
      <c r="C34" t="s">
        <v>85</v>
      </c>
      <c r="D34">
        <v>62.7</v>
      </c>
    </row>
    <row r="35" spans="1:4" x14ac:dyDescent="0.25">
      <c r="A35" t="s">
        <v>466</v>
      </c>
      <c r="B35" t="s">
        <v>467</v>
      </c>
      <c r="C35" t="s">
        <v>87</v>
      </c>
      <c r="D35">
        <v>61</v>
      </c>
    </row>
    <row r="36" spans="1:4" x14ac:dyDescent="0.25">
      <c r="A36" t="s">
        <v>466</v>
      </c>
      <c r="B36" t="s">
        <v>467</v>
      </c>
      <c r="C36" t="s">
        <v>89</v>
      </c>
      <c r="D36">
        <v>66</v>
      </c>
    </row>
    <row r="37" spans="1:4" x14ac:dyDescent="0.25">
      <c r="A37" t="s">
        <v>466</v>
      </c>
      <c r="B37" t="s">
        <v>467</v>
      </c>
      <c r="C37" t="s">
        <v>91</v>
      </c>
      <c r="D37">
        <v>66.8</v>
      </c>
    </row>
    <row r="38" spans="1:4" x14ac:dyDescent="0.25">
      <c r="A38" t="s">
        <v>466</v>
      </c>
      <c r="B38" t="s">
        <v>467</v>
      </c>
      <c r="C38" t="s">
        <v>92</v>
      </c>
      <c r="D38">
        <v>69</v>
      </c>
    </row>
    <row r="39" spans="1:4" x14ac:dyDescent="0.25">
      <c r="A39" t="s">
        <v>466</v>
      </c>
      <c r="B39" t="s">
        <v>467</v>
      </c>
      <c r="C39" t="s">
        <v>93</v>
      </c>
      <c r="D39">
        <v>72.7</v>
      </c>
    </row>
    <row r="40" spans="1:4" x14ac:dyDescent="0.25">
      <c r="A40" t="s">
        <v>466</v>
      </c>
      <c r="B40" t="s">
        <v>467</v>
      </c>
      <c r="C40" t="s">
        <v>94</v>
      </c>
      <c r="D40">
        <v>76.099999999999994</v>
      </c>
    </row>
    <row r="41" spans="1:4" x14ac:dyDescent="0.25">
      <c r="A41" t="s">
        <v>466</v>
      </c>
      <c r="B41" t="s">
        <v>467</v>
      </c>
      <c r="C41" t="s">
        <v>95</v>
      </c>
      <c r="D41">
        <v>73.3</v>
      </c>
    </row>
    <row r="42" spans="1:4" x14ac:dyDescent="0.25">
      <c r="A42" t="s">
        <v>466</v>
      </c>
      <c r="B42" t="s">
        <v>467</v>
      </c>
      <c r="C42" t="s">
        <v>96</v>
      </c>
      <c r="D42">
        <v>70.2</v>
      </c>
    </row>
    <row r="43" spans="1:4" x14ac:dyDescent="0.25">
      <c r="A43" t="s">
        <v>466</v>
      </c>
      <c r="B43" t="s">
        <v>467</v>
      </c>
      <c r="C43" t="s">
        <v>97</v>
      </c>
      <c r="D43">
        <v>77.099999999999994</v>
      </c>
    </row>
    <row r="44" spans="1:4" x14ac:dyDescent="0.25">
      <c r="A44" t="s">
        <v>466</v>
      </c>
      <c r="B44" t="s">
        <v>467</v>
      </c>
      <c r="C44" t="s">
        <v>98</v>
      </c>
      <c r="D44">
        <v>81.900000000000006</v>
      </c>
    </row>
    <row r="45" spans="1:4" x14ac:dyDescent="0.25">
      <c r="A45" t="s">
        <v>466</v>
      </c>
      <c r="B45" t="s">
        <v>467</v>
      </c>
      <c r="C45" t="s">
        <v>99</v>
      </c>
      <c r="D45">
        <v>82.9</v>
      </c>
    </row>
    <row r="46" spans="1:4" x14ac:dyDescent="0.25">
      <c r="A46" t="s">
        <v>466</v>
      </c>
      <c r="B46" t="s">
        <v>467</v>
      </c>
      <c r="C46" t="s">
        <v>100</v>
      </c>
      <c r="D46">
        <v>82.7</v>
      </c>
    </row>
    <row r="47" spans="1:4" x14ac:dyDescent="0.25">
      <c r="A47" t="s">
        <v>466</v>
      </c>
      <c r="B47" t="s">
        <v>467</v>
      </c>
      <c r="C47" t="s">
        <v>101</v>
      </c>
      <c r="D47">
        <v>79.599999999999994</v>
      </c>
    </row>
    <row r="48" spans="1:4" x14ac:dyDescent="0.25">
      <c r="A48" t="s">
        <v>466</v>
      </c>
      <c r="B48" t="s">
        <v>467</v>
      </c>
      <c r="C48" t="s">
        <v>102</v>
      </c>
      <c r="D48">
        <v>83.6</v>
      </c>
    </row>
    <row r="49" spans="1:4" x14ac:dyDescent="0.25">
      <c r="A49" t="s">
        <v>466</v>
      </c>
      <c r="B49" t="s">
        <v>467</v>
      </c>
      <c r="C49" t="s">
        <v>103</v>
      </c>
      <c r="D49">
        <v>86.8</v>
      </c>
    </row>
    <row r="50" spans="1:4" x14ac:dyDescent="0.25">
      <c r="A50" t="s">
        <v>466</v>
      </c>
      <c r="B50" t="s">
        <v>467</v>
      </c>
      <c r="C50" t="s">
        <v>104</v>
      </c>
      <c r="D50">
        <v>90</v>
      </c>
    </row>
    <row r="51" spans="1:4" x14ac:dyDescent="0.25">
      <c r="A51" t="s">
        <v>466</v>
      </c>
      <c r="B51" t="s">
        <v>467</v>
      </c>
      <c r="C51" t="s">
        <v>105</v>
      </c>
      <c r="D51">
        <v>84.2</v>
      </c>
    </row>
    <row r="52" spans="1:4" x14ac:dyDescent="0.25">
      <c r="A52" t="s">
        <v>466</v>
      </c>
      <c r="B52" t="s">
        <v>467</v>
      </c>
      <c r="C52" t="s">
        <v>106</v>
      </c>
      <c r="D52">
        <v>80.900000000000006</v>
      </c>
    </row>
    <row r="53" spans="1:4" x14ac:dyDescent="0.25">
      <c r="A53" t="s">
        <v>466</v>
      </c>
      <c r="B53" t="s">
        <v>467</v>
      </c>
      <c r="C53" t="s">
        <v>107</v>
      </c>
      <c r="D53">
        <v>79.5</v>
      </c>
    </row>
    <row r="54" spans="1:4" x14ac:dyDescent="0.25">
      <c r="A54" t="s">
        <v>466</v>
      </c>
      <c r="B54" t="s">
        <v>467</v>
      </c>
      <c r="C54" t="s">
        <v>108</v>
      </c>
      <c r="D54">
        <v>78</v>
      </c>
    </row>
    <row r="55" spans="1:4" x14ac:dyDescent="0.25">
      <c r="A55" t="s">
        <v>466</v>
      </c>
      <c r="B55" t="s">
        <v>467</v>
      </c>
      <c r="C55" t="s">
        <v>109</v>
      </c>
      <c r="D55">
        <v>72</v>
      </c>
    </row>
    <row r="56" spans="1:4" x14ac:dyDescent="0.25">
      <c r="A56" t="s">
        <v>466</v>
      </c>
      <c r="B56" t="s">
        <v>467</v>
      </c>
      <c r="C56" t="s">
        <v>110</v>
      </c>
      <c r="D56">
        <v>74.3</v>
      </c>
    </row>
    <row r="57" spans="1:4" x14ac:dyDescent="0.25">
      <c r="A57" t="s">
        <v>466</v>
      </c>
      <c r="B57" t="s">
        <v>467</v>
      </c>
      <c r="C57" t="s">
        <v>111</v>
      </c>
      <c r="D57">
        <v>75.2</v>
      </c>
    </row>
    <row r="58" spans="1:4" x14ac:dyDescent="0.25">
      <c r="A58" t="s">
        <v>466</v>
      </c>
      <c r="B58" t="s">
        <v>467</v>
      </c>
      <c r="C58" t="s">
        <v>112</v>
      </c>
      <c r="D58">
        <v>72.8</v>
      </c>
    </row>
    <row r="59" spans="1:4" x14ac:dyDescent="0.25">
      <c r="A59" t="s">
        <v>466</v>
      </c>
      <c r="B59" t="s">
        <v>467</v>
      </c>
      <c r="C59" t="s">
        <v>113</v>
      </c>
      <c r="D59">
        <v>76.7</v>
      </c>
    </row>
    <row r="60" spans="1:4" x14ac:dyDescent="0.25">
      <c r="A60" t="s">
        <v>466</v>
      </c>
      <c r="B60" t="s">
        <v>467</v>
      </c>
      <c r="C60" t="s">
        <v>114</v>
      </c>
      <c r="D60">
        <v>80.3</v>
      </c>
    </row>
    <row r="61" spans="1:4" x14ac:dyDescent="0.25">
      <c r="A61" t="s">
        <v>466</v>
      </c>
      <c r="B61" t="s">
        <v>467</v>
      </c>
      <c r="C61" t="s">
        <v>115</v>
      </c>
      <c r="D61">
        <v>77.900000000000006</v>
      </c>
    </row>
    <row r="62" spans="1:4" x14ac:dyDescent="0.25">
      <c r="A62" t="s">
        <v>466</v>
      </c>
      <c r="B62" t="s">
        <v>467</v>
      </c>
      <c r="C62" t="s">
        <v>116</v>
      </c>
      <c r="D62">
        <v>69.5</v>
      </c>
    </row>
    <row r="63" spans="1:4" x14ac:dyDescent="0.25">
      <c r="A63" t="s">
        <v>466</v>
      </c>
      <c r="B63" t="s">
        <v>467</v>
      </c>
      <c r="C63" t="s">
        <v>117</v>
      </c>
      <c r="D63">
        <v>60.8</v>
      </c>
    </row>
    <row r="64" spans="1:4" x14ac:dyDescent="0.25">
      <c r="A64" t="s">
        <v>466</v>
      </c>
      <c r="B64" t="s">
        <v>467</v>
      </c>
      <c r="C64" t="s">
        <v>118</v>
      </c>
      <c r="D64">
        <v>56.4</v>
      </c>
    </row>
    <row r="65" spans="1:4" x14ac:dyDescent="0.25">
      <c r="A65" t="s">
        <v>466</v>
      </c>
      <c r="B65" t="s">
        <v>467</v>
      </c>
      <c r="C65" t="s">
        <v>119</v>
      </c>
      <c r="D65">
        <v>51.7</v>
      </c>
    </row>
    <row r="66" spans="1:4" x14ac:dyDescent="0.25">
      <c r="A66" t="s">
        <v>466</v>
      </c>
      <c r="B66" t="s">
        <v>467</v>
      </c>
      <c r="C66" t="s">
        <v>120</v>
      </c>
      <c r="D66">
        <v>53</v>
      </c>
    </row>
    <row r="67" spans="1:4" x14ac:dyDescent="0.25">
      <c r="A67" t="s">
        <v>466</v>
      </c>
      <c r="B67" t="s">
        <v>467</v>
      </c>
      <c r="C67" t="s">
        <v>121</v>
      </c>
      <c r="D67">
        <v>48.5</v>
      </c>
    </row>
    <row r="68" spans="1:4" x14ac:dyDescent="0.25">
      <c r="A68" t="s">
        <v>466</v>
      </c>
      <c r="B68" t="s">
        <v>467</v>
      </c>
      <c r="C68" t="s">
        <v>122</v>
      </c>
      <c r="D68">
        <v>48.2</v>
      </c>
    </row>
    <row r="69" spans="1:4" x14ac:dyDescent="0.25">
      <c r="A69" t="s">
        <v>466</v>
      </c>
      <c r="B69" t="s">
        <v>467</v>
      </c>
      <c r="C69" t="s">
        <v>123</v>
      </c>
      <c r="D69">
        <v>50.1</v>
      </c>
    </row>
    <row r="70" spans="1:4" x14ac:dyDescent="0.25">
      <c r="A70" t="s">
        <v>466</v>
      </c>
      <c r="B70" t="s">
        <v>467</v>
      </c>
      <c r="C70" t="s">
        <v>124</v>
      </c>
      <c r="D70">
        <v>54.6</v>
      </c>
    </row>
    <row r="71" spans="1:4" x14ac:dyDescent="0.25">
      <c r="A71" t="s">
        <v>466</v>
      </c>
      <c r="B71" t="s">
        <v>467</v>
      </c>
      <c r="C71" t="s">
        <v>125</v>
      </c>
      <c r="D71">
        <v>58.2</v>
      </c>
    </row>
    <row r="72" spans="1:4" x14ac:dyDescent="0.25">
      <c r="A72" t="s">
        <v>466</v>
      </c>
      <c r="B72" t="s">
        <v>467</v>
      </c>
      <c r="C72" t="s">
        <v>126</v>
      </c>
      <c r="D72">
        <v>52.5</v>
      </c>
    </row>
    <row r="73" spans="1:4" x14ac:dyDescent="0.25">
      <c r="A73" t="s">
        <v>466</v>
      </c>
      <c r="B73" t="s">
        <v>467</v>
      </c>
      <c r="C73" t="s">
        <v>127</v>
      </c>
      <c r="D73">
        <v>61.5</v>
      </c>
    </row>
    <row r="74" spans="1:4" x14ac:dyDescent="0.25">
      <c r="A74" t="s">
        <v>466</v>
      </c>
      <c r="B74" t="s">
        <v>467</v>
      </c>
      <c r="C74" t="s">
        <v>128</v>
      </c>
      <c r="D74">
        <v>82.7</v>
      </c>
    </row>
    <row r="75" spans="1:4" x14ac:dyDescent="0.25">
      <c r="A75" t="s">
        <v>466</v>
      </c>
      <c r="B75" t="s">
        <v>467</v>
      </c>
      <c r="C75" t="s">
        <v>129</v>
      </c>
      <c r="D75">
        <v>85.9</v>
      </c>
    </row>
    <row r="76" spans="1:4" x14ac:dyDescent="0.25">
      <c r="A76" t="s">
        <v>466</v>
      </c>
      <c r="B76" t="s">
        <v>467</v>
      </c>
      <c r="C76" t="s">
        <v>130</v>
      </c>
      <c r="D76">
        <v>77.400000000000006</v>
      </c>
    </row>
    <row r="77" spans="1:4" x14ac:dyDescent="0.25">
      <c r="A77" t="s">
        <v>466</v>
      </c>
      <c r="B77" t="s">
        <v>467</v>
      </c>
      <c r="C77" t="s">
        <v>131</v>
      </c>
      <c r="D77">
        <v>78.400000000000006</v>
      </c>
    </row>
    <row r="78" spans="1:4" x14ac:dyDescent="0.25">
      <c r="A78" t="s">
        <v>466</v>
      </c>
      <c r="B78" t="s">
        <v>467</v>
      </c>
      <c r="C78" t="s">
        <v>132</v>
      </c>
      <c r="D78">
        <v>81.900000000000006</v>
      </c>
    </row>
    <row r="79" spans="1:4" x14ac:dyDescent="0.25">
      <c r="A79" t="s">
        <v>466</v>
      </c>
      <c r="B79" t="s">
        <v>467</v>
      </c>
      <c r="C79" t="s">
        <v>133</v>
      </c>
      <c r="D79">
        <v>81.900000000000006</v>
      </c>
    </row>
    <row r="80" spans="1:4" x14ac:dyDescent="0.25">
      <c r="A80" t="s">
        <v>466</v>
      </c>
      <c r="B80" t="s">
        <v>467</v>
      </c>
      <c r="C80" t="s">
        <v>134</v>
      </c>
      <c r="D80">
        <v>88.1</v>
      </c>
    </row>
    <row r="81" spans="1:4" x14ac:dyDescent="0.25">
      <c r="A81" t="s">
        <v>466</v>
      </c>
      <c r="B81" t="s">
        <v>467</v>
      </c>
      <c r="C81" t="s">
        <v>135</v>
      </c>
      <c r="D81">
        <v>99.1</v>
      </c>
    </row>
    <row r="82" spans="1:4" x14ac:dyDescent="0.25">
      <c r="A82" t="s">
        <v>466</v>
      </c>
      <c r="B82" t="s">
        <v>467</v>
      </c>
      <c r="C82" t="s">
        <v>136</v>
      </c>
      <c r="D82">
        <v>113.5</v>
      </c>
    </row>
    <row r="83" spans="1:4" x14ac:dyDescent="0.25">
      <c r="A83" t="s">
        <v>466</v>
      </c>
      <c r="B83" t="s">
        <v>467</v>
      </c>
      <c r="C83" t="s">
        <v>137</v>
      </c>
      <c r="D83">
        <v>104.3</v>
      </c>
    </row>
    <row r="84" spans="1:4" x14ac:dyDescent="0.25">
      <c r="A84" t="s">
        <v>466</v>
      </c>
      <c r="B84" t="s">
        <v>467</v>
      </c>
      <c r="C84" t="s">
        <v>138</v>
      </c>
      <c r="D84">
        <v>117.3</v>
      </c>
    </row>
    <row r="85" spans="1:4" x14ac:dyDescent="0.25">
      <c r="A85" t="s">
        <v>466</v>
      </c>
      <c r="B85" t="s">
        <v>467</v>
      </c>
      <c r="C85" t="s">
        <v>139</v>
      </c>
      <c r="D85">
        <v>125.8</v>
      </c>
    </row>
    <row r="86" spans="1:4" x14ac:dyDescent="0.25">
      <c r="A86" t="s">
        <v>466</v>
      </c>
      <c r="B86" t="s">
        <v>467</v>
      </c>
      <c r="C86" t="s">
        <v>140</v>
      </c>
      <c r="D86">
        <v>99</v>
      </c>
    </row>
    <row r="87" spans="1:4" x14ac:dyDescent="0.25">
      <c r="A87" t="s">
        <v>466</v>
      </c>
      <c r="B87" t="s">
        <v>467</v>
      </c>
      <c r="C87" t="s">
        <v>141</v>
      </c>
      <c r="D87">
        <v>93.5</v>
      </c>
    </row>
    <row r="88" spans="1:4" x14ac:dyDescent="0.25">
      <c r="A88" t="s">
        <v>466</v>
      </c>
      <c r="B88" t="s">
        <v>467</v>
      </c>
      <c r="C88" t="s">
        <v>142</v>
      </c>
      <c r="D88">
        <v>95.9</v>
      </c>
    </row>
    <row r="89" spans="1:4" x14ac:dyDescent="0.25">
      <c r="A89" t="s">
        <v>466</v>
      </c>
      <c r="B89" t="s">
        <v>467</v>
      </c>
      <c r="C89" t="s">
        <v>143</v>
      </c>
      <c r="D89">
        <v>109.2</v>
      </c>
    </row>
    <row r="90" spans="1:4" x14ac:dyDescent="0.25">
      <c r="A90" t="s">
        <v>466</v>
      </c>
      <c r="B90" t="s">
        <v>467</v>
      </c>
      <c r="C90" t="s">
        <v>144</v>
      </c>
      <c r="D90">
        <v>104.2</v>
      </c>
    </row>
    <row r="91" spans="1:4" x14ac:dyDescent="0.25">
      <c r="A91" t="s">
        <v>466</v>
      </c>
      <c r="B91" t="s">
        <v>467</v>
      </c>
      <c r="C91" t="s">
        <v>145</v>
      </c>
      <c r="D91">
        <v>105.1</v>
      </c>
    </row>
    <row r="92" spans="1:4" x14ac:dyDescent="0.25">
      <c r="A92" t="s">
        <v>466</v>
      </c>
      <c r="B92" t="s">
        <v>467</v>
      </c>
      <c r="C92" t="s">
        <v>146</v>
      </c>
      <c r="D92">
        <v>104</v>
      </c>
    </row>
    <row r="93" spans="1:4" x14ac:dyDescent="0.25">
      <c r="A93" t="s">
        <v>466</v>
      </c>
      <c r="B93" t="s">
        <v>467</v>
      </c>
      <c r="C93" t="s">
        <v>147</v>
      </c>
      <c r="D93">
        <v>119.9</v>
      </c>
    </row>
    <row r="94" spans="1:4" x14ac:dyDescent="0.25">
      <c r="A94" t="s">
        <v>466</v>
      </c>
      <c r="B94" t="s">
        <v>467</v>
      </c>
      <c r="C94" t="s">
        <v>148</v>
      </c>
      <c r="D94">
        <v>132.5</v>
      </c>
    </row>
    <row r="95" spans="1:4" x14ac:dyDescent="0.25">
      <c r="A95" t="s">
        <v>466</v>
      </c>
      <c r="B95" t="s">
        <v>467</v>
      </c>
      <c r="C95" t="s">
        <v>149</v>
      </c>
      <c r="D95">
        <v>130.30000000000001</v>
      </c>
    </row>
    <row r="96" spans="1:4" x14ac:dyDescent="0.25">
      <c r="A96" t="s">
        <v>466</v>
      </c>
      <c r="B96" t="s">
        <v>467</v>
      </c>
      <c r="C96" t="s">
        <v>150</v>
      </c>
      <c r="D96">
        <v>132.30000000000001</v>
      </c>
    </row>
    <row r="97" spans="1:4" x14ac:dyDescent="0.25">
      <c r="A97" t="s">
        <v>466</v>
      </c>
      <c r="B97" t="s">
        <v>467</v>
      </c>
      <c r="C97" t="s">
        <v>151</v>
      </c>
      <c r="D97">
        <v>126.9</v>
      </c>
    </row>
    <row r="98" spans="1:4" x14ac:dyDescent="0.25">
      <c r="A98" t="s">
        <v>466</v>
      </c>
      <c r="B98" t="s">
        <v>467</v>
      </c>
      <c r="C98" t="s">
        <v>152</v>
      </c>
      <c r="D98">
        <v>114.2</v>
      </c>
    </row>
    <row r="99" spans="1:4" x14ac:dyDescent="0.25">
      <c r="A99" t="s">
        <v>466</v>
      </c>
      <c r="B99" t="s">
        <v>467</v>
      </c>
      <c r="C99" t="s">
        <v>153</v>
      </c>
      <c r="D99">
        <v>107.6</v>
      </c>
    </row>
    <row r="100" spans="1:4" x14ac:dyDescent="0.25">
      <c r="A100" t="s">
        <v>466</v>
      </c>
      <c r="B100" t="s">
        <v>467</v>
      </c>
      <c r="C100" t="s">
        <v>154</v>
      </c>
      <c r="D100">
        <v>113.9</v>
      </c>
    </row>
    <row r="101" spans="1:4" x14ac:dyDescent="0.25">
      <c r="A101" t="s">
        <v>466</v>
      </c>
      <c r="B101" t="s">
        <v>467</v>
      </c>
      <c r="C101" t="s">
        <v>155</v>
      </c>
      <c r="D101">
        <v>119.7</v>
      </c>
    </row>
    <row r="102" spans="1:4" x14ac:dyDescent="0.25">
      <c r="A102" t="s">
        <v>466</v>
      </c>
      <c r="B102" t="s">
        <v>467</v>
      </c>
      <c r="C102" t="s">
        <v>156</v>
      </c>
      <c r="D102">
        <v>116.5</v>
      </c>
    </row>
    <row r="103" spans="1:4" x14ac:dyDescent="0.25">
      <c r="A103" t="s">
        <v>466</v>
      </c>
      <c r="B103" t="s">
        <v>467</v>
      </c>
      <c r="C103" t="s">
        <v>157</v>
      </c>
      <c r="D103">
        <v>114.3</v>
      </c>
    </row>
    <row r="104" spans="1:4" x14ac:dyDescent="0.25">
      <c r="A104" t="s">
        <v>466</v>
      </c>
      <c r="B104" t="s">
        <v>467</v>
      </c>
      <c r="C104" t="s">
        <v>158</v>
      </c>
      <c r="D104">
        <v>99.5</v>
      </c>
    </row>
    <row r="105" spans="1:4" x14ac:dyDescent="0.25">
      <c r="A105" t="s">
        <v>466</v>
      </c>
      <c r="B105" t="s">
        <v>467</v>
      </c>
      <c r="C105" t="s">
        <v>159</v>
      </c>
      <c r="D105">
        <v>88.7</v>
      </c>
    </row>
    <row r="106" spans="1:4" x14ac:dyDescent="0.25">
      <c r="A106" t="s">
        <v>466</v>
      </c>
      <c r="B106" t="s">
        <v>467</v>
      </c>
      <c r="C106" t="s">
        <v>160</v>
      </c>
      <c r="D106">
        <v>74.400000000000006</v>
      </c>
    </row>
    <row r="107" spans="1:4" x14ac:dyDescent="0.25">
      <c r="A107" t="s">
        <v>466</v>
      </c>
      <c r="B107" t="s">
        <v>467</v>
      </c>
      <c r="C107" t="s">
        <v>161</v>
      </c>
      <c r="D107">
        <v>88.1</v>
      </c>
    </row>
    <row r="108" spans="1:4" x14ac:dyDescent="0.25">
      <c r="A108" t="s">
        <v>466</v>
      </c>
      <c r="B108" t="s">
        <v>467</v>
      </c>
      <c r="C108" t="s">
        <v>162</v>
      </c>
      <c r="D108">
        <v>109.8</v>
      </c>
    </row>
    <row r="109" spans="1:4" x14ac:dyDescent="0.25">
      <c r="A109" t="s">
        <v>466</v>
      </c>
      <c r="B109" t="s">
        <v>467</v>
      </c>
      <c r="C109" t="s">
        <v>163</v>
      </c>
      <c r="D109">
        <v>109.4</v>
      </c>
    </row>
    <row r="110" spans="1:4" x14ac:dyDescent="0.25">
      <c r="A110" t="s">
        <v>466</v>
      </c>
      <c r="B110" t="s">
        <v>467</v>
      </c>
      <c r="C110" t="s">
        <v>164</v>
      </c>
      <c r="D110">
        <v>110.1</v>
      </c>
    </row>
    <row r="111" spans="1:4" x14ac:dyDescent="0.25">
      <c r="A111" t="s">
        <v>466</v>
      </c>
      <c r="B111" t="s">
        <v>467</v>
      </c>
      <c r="C111" t="s">
        <v>165</v>
      </c>
      <c r="D111">
        <v>104.4</v>
      </c>
    </row>
    <row r="112" spans="1:4" x14ac:dyDescent="0.25">
      <c r="A112" t="s">
        <v>466</v>
      </c>
      <c r="B112" t="s">
        <v>467</v>
      </c>
      <c r="C112" t="s">
        <v>166</v>
      </c>
      <c r="D112">
        <v>106</v>
      </c>
    </row>
    <row r="113" spans="1:4" x14ac:dyDescent="0.25">
      <c r="A113" t="s">
        <v>466</v>
      </c>
      <c r="B113" t="s">
        <v>467</v>
      </c>
      <c r="C113" t="s">
        <v>167</v>
      </c>
      <c r="D113">
        <v>105.2</v>
      </c>
    </row>
    <row r="114" spans="1:4" x14ac:dyDescent="0.25">
      <c r="A114" t="s">
        <v>466</v>
      </c>
      <c r="B114" t="s">
        <v>467</v>
      </c>
      <c r="C114" t="s">
        <v>168</v>
      </c>
      <c r="D114">
        <v>88.7</v>
      </c>
    </row>
    <row r="115" spans="1:4" x14ac:dyDescent="0.25">
      <c r="A115" t="s">
        <v>466</v>
      </c>
      <c r="B115" t="s">
        <v>467</v>
      </c>
      <c r="C115" t="s">
        <v>169</v>
      </c>
      <c r="D115">
        <v>89.6</v>
      </c>
    </row>
    <row r="116" spans="1:4" x14ac:dyDescent="0.25">
      <c r="A116" t="s">
        <v>466</v>
      </c>
      <c r="B116" t="s">
        <v>467</v>
      </c>
      <c r="C116" t="s">
        <v>170</v>
      </c>
      <c r="D116">
        <v>84.1</v>
      </c>
    </row>
    <row r="117" spans="1:4" x14ac:dyDescent="0.25">
      <c r="A117" t="s">
        <v>466</v>
      </c>
      <c r="B117" t="s">
        <v>467</v>
      </c>
      <c r="C117" t="s">
        <v>171</v>
      </c>
      <c r="D117">
        <v>76.2</v>
      </c>
    </row>
    <row r="118" spans="1:4" x14ac:dyDescent="0.25">
      <c r="A118" t="s">
        <v>466</v>
      </c>
      <c r="B118" t="s">
        <v>467</v>
      </c>
      <c r="C118" t="s">
        <v>172</v>
      </c>
      <c r="D118">
        <v>80.099999999999994</v>
      </c>
    </row>
    <row r="119" spans="1:4" x14ac:dyDescent="0.25">
      <c r="A119" t="s">
        <v>466</v>
      </c>
      <c r="B119" t="s">
        <v>467</v>
      </c>
      <c r="C119" t="s">
        <v>173</v>
      </c>
      <c r="D119">
        <v>92.3</v>
      </c>
    </row>
    <row r="120" spans="1:4" x14ac:dyDescent="0.25">
      <c r="A120" t="s">
        <v>466</v>
      </c>
      <c r="B120" t="s">
        <v>467</v>
      </c>
      <c r="C120" t="s">
        <v>174</v>
      </c>
      <c r="D120">
        <v>98.3</v>
      </c>
    </row>
    <row r="121" spans="1:4" x14ac:dyDescent="0.25">
      <c r="A121" t="s">
        <v>466</v>
      </c>
      <c r="B121" t="s">
        <v>467</v>
      </c>
      <c r="C121" t="s">
        <v>175</v>
      </c>
      <c r="D121">
        <v>97.5</v>
      </c>
    </row>
    <row r="122" spans="1:4" x14ac:dyDescent="0.25">
      <c r="A122" t="s">
        <v>466</v>
      </c>
      <c r="B122" t="s">
        <v>467</v>
      </c>
      <c r="C122" t="s">
        <v>414</v>
      </c>
      <c r="D122">
        <v>99.3</v>
      </c>
    </row>
    <row r="123" spans="1:4" x14ac:dyDescent="0.25">
      <c r="A123" t="s">
        <v>466</v>
      </c>
      <c r="B123" t="s">
        <v>467</v>
      </c>
      <c r="C123" t="s">
        <v>415</v>
      </c>
      <c r="D123">
        <v>111.8</v>
      </c>
    </row>
    <row r="124" spans="1:4" x14ac:dyDescent="0.25">
      <c r="A124" t="s">
        <v>466</v>
      </c>
      <c r="B124" t="s">
        <v>467</v>
      </c>
      <c r="C124" t="s">
        <v>416</v>
      </c>
      <c r="D124">
        <v>92.9</v>
      </c>
    </row>
    <row r="125" spans="1:4" x14ac:dyDescent="0.25">
      <c r="A125" t="s">
        <v>466</v>
      </c>
      <c r="B125" t="s">
        <v>467</v>
      </c>
      <c r="C125" t="s">
        <v>417</v>
      </c>
      <c r="D125">
        <v>99.7</v>
      </c>
    </row>
    <row r="126" spans="1:4" x14ac:dyDescent="0.25">
      <c r="A126" t="s">
        <v>466</v>
      </c>
      <c r="B126" t="s">
        <v>467</v>
      </c>
      <c r="C126" t="s">
        <v>418</v>
      </c>
      <c r="D126">
        <v>103.6</v>
      </c>
    </row>
    <row r="127" spans="1:4" x14ac:dyDescent="0.25">
      <c r="A127" t="s">
        <v>466</v>
      </c>
      <c r="B127" t="s">
        <v>467</v>
      </c>
      <c r="C127" t="s">
        <v>419</v>
      </c>
      <c r="D127">
        <v>97.2</v>
      </c>
    </row>
    <row r="128" spans="1:4" x14ac:dyDescent="0.25">
      <c r="A128" t="s">
        <v>466</v>
      </c>
      <c r="B128" t="s">
        <v>467</v>
      </c>
      <c r="C128" t="s">
        <v>420</v>
      </c>
      <c r="D128">
        <v>95</v>
      </c>
    </row>
    <row r="129" spans="1:4" x14ac:dyDescent="0.25">
      <c r="A129" t="s">
        <v>466</v>
      </c>
      <c r="B129" t="s">
        <v>467</v>
      </c>
      <c r="C129" t="s">
        <v>421</v>
      </c>
      <c r="D129">
        <v>98.5</v>
      </c>
    </row>
    <row r="130" spans="1:4" x14ac:dyDescent="0.25">
      <c r="A130" t="s">
        <v>466</v>
      </c>
      <c r="B130" t="s">
        <v>467</v>
      </c>
      <c r="C130" t="s">
        <v>422</v>
      </c>
      <c r="D130">
        <v>101.8</v>
      </c>
    </row>
    <row r="131" spans="1:4" x14ac:dyDescent="0.25">
      <c r="A131" t="s">
        <v>466</v>
      </c>
      <c r="B131" t="s">
        <v>467</v>
      </c>
      <c r="C131" t="s">
        <v>343</v>
      </c>
      <c r="D131">
        <v>93.3</v>
      </c>
    </row>
    <row r="132" spans="1:4" x14ac:dyDescent="0.25">
      <c r="A132" t="s">
        <v>466</v>
      </c>
      <c r="B132" t="s">
        <v>467</v>
      </c>
      <c r="C132" t="s">
        <v>344</v>
      </c>
      <c r="D132">
        <v>103.5</v>
      </c>
    </row>
    <row r="133" spans="1:4" x14ac:dyDescent="0.25">
      <c r="A133" t="s">
        <v>466</v>
      </c>
      <c r="B133" t="s">
        <v>467</v>
      </c>
      <c r="C133" t="s">
        <v>345</v>
      </c>
      <c r="D133">
        <v>103.3</v>
      </c>
    </row>
    <row r="134" spans="1:4" x14ac:dyDescent="0.25">
      <c r="A134" t="s">
        <v>466</v>
      </c>
      <c r="B134" t="s">
        <v>467</v>
      </c>
      <c r="C134" t="s">
        <v>423</v>
      </c>
      <c r="D134">
        <v>108.6</v>
      </c>
    </row>
    <row r="135" spans="1:4" x14ac:dyDescent="0.25">
      <c r="A135" t="s">
        <v>466</v>
      </c>
      <c r="B135" t="s">
        <v>467</v>
      </c>
      <c r="C135" t="s">
        <v>424</v>
      </c>
      <c r="D135">
        <v>109.8</v>
      </c>
    </row>
    <row r="136" spans="1:4" x14ac:dyDescent="0.25">
      <c r="A136" t="s">
        <v>466</v>
      </c>
      <c r="B136" t="s">
        <v>467</v>
      </c>
      <c r="C136" t="s">
        <v>425</v>
      </c>
      <c r="D136">
        <v>103.2</v>
      </c>
    </row>
    <row r="137" spans="1:4" x14ac:dyDescent="0.25">
      <c r="A137" t="s">
        <v>466</v>
      </c>
      <c r="B137" t="s">
        <v>467</v>
      </c>
      <c r="C137" t="s">
        <v>426</v>
      </c>
      <c r="D137">
        <v>102.3</v>
      </c>
    </row>
    <row r="138" spans="1:4" x14ac:dyDescent="0.25">
      <c r="A138" t="s">
        <v>466</v>
      </c>
      <c r="B138" t="s">
        <v>467</v>
      </c>
      <c r="C138" t="s">
        <v>427</v>
      </c>
      <c r="D138">
        <v>101.3</v>
      </c>
    </row>
    <row r="139" spans="1:4" x14ac:dyDescent="0.25">
      <c r="A139" t="s">
        <v>466</v>
      </c>
      <c r="B139" t="s">
        <v>467</v>
      </c>
      <c r="C139" t="s">
        <v>428</v>
      </c>
      <c r="D139">
        <v>97.7</v>
      </c>
    </row>
    <row r="140" spans="1:4" x14ac:dyDescent="0.25">
      <c r="A140" t="s">
        <v>466</v>
      </c>
      <c r="B140" t="s">
        <v>467</v>
      </c>
      <c r="C140" t="s">
        <v>429</v>
      </c>
      <c r="D140">
        <v>104.8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A4C00-B10C-4799-8E02-27DF049779DA}">
  <dimension ref="A1:D140"/>
  <sheetViews>
    <sheetView workbookViewId="0"/>
  </sheetViews>
  <sheetFormatPr baseColWidth="10" defaultRowHeight="15" x14ac:dyDescent="0.25"/>
  <cols>
    <col min="1" max="1" width="50.85546875" bestFit="1" customWidth="1"/>
    <col min="2" max="2" width="45" bestFit="1" customWidth="1"/>
    <col min="3" max="3" width="21.85546875" bestFit="1" customWidth="1"/>
    <col min="4" max="4" width="7.85546875" bestFit="1" customWidth="1"/>
  </cols>
  <sheetData>
    <row r="1" spans="1:4" x14ac:dyDescent="0.25">
      <c r="A1" t="s">
        <v>468</v>
      </c>
      <c r="B1" t="s">
        <v>469</v>
      </c>
      <c r="C1" t="s">
        <v>470</v>
      </c>
      <c r="D1" t="s">
        <v>29</v>
      </c>
    </row>
    <row r="2" spans="1:4" x14ac:dyDescent="0.25">
      <c r="A2" t="s">
        <v>471</v>
      </c>
      <c r="B2" t="s">
        <v>472</v>
      </c>
      <c r="C2" t="s">
        <v>14</v>
      </c>
      <c r="D2">
        <v>67.099999999999994</v>
      </c>
    </row>
    <row r="3" spans="1:4" x14ac:dyDescent="0.25">
      <c r="A3" t="s">
        <v>471</v>
      </c>
      <c r="B3" t="s">
        <v>472</v>
      </c>
      <c r="C3" t="s">
        <v>17</v>
      </c>
      <c r="D3">
        <v>67.099999999999994</v>
      </c>
    </row>
    <row r="4" spans="1:4" x14ac:dyDescent="0.25">
      <c r="A4" t="s">
        <v>471</v>
      </c>
      <c r="B4" t="s">
        <v>472</v>
      </c>
      <c r="C4" t="s">
        <v>19</v>
      </c>
      <c r="D4">
        <v>67.400000000000006</v>
      </c>
    </row>
    <row r="5" spans="1:4" x14ac:dyDescent="0.25">
      <c r="A5" t="s">
        <v>471</v>
      </c>
      <c r="B5" t="s">
        <v>472</v>
      </c>
      <c r="C5" t="s">
        <v>21</v>
      </c>
      <c r="D5">
        <v>67.5</v>
      </c>
    </row>
    <row r="6" spans="1:4" x14ac:dyDescent="0.25">
      <c r="A6" t="s">
        <v>471</v>
      </c>
      <c r="B6" t="s">
        <v>472</v>
      </c>
      <c r="C6" t="s">
        <v>24</v>
      </c>
      <c r="D6">
        <v>67.8</v>
      </c>
    </row>
    <row r="7" spans="1:4" x14ac:dyDescent="0.25">
      <c r="A7" t="s">
        <v>471</v>
      </c>
      <c r="B7" t="s">
        <v>472</v>
      </c>
      <c r="C7" t="s">
        <v>27</v>
      </c>
      <c r="D7">
        <v>68</v>
      </c>
    </row>
    <row r="8" spans="1:4" x14ac:dyDescent="0.25">
      <c r="A8" t="s">
        <v>471</v>
      </c>
      <c r="B8" t="s">
        <v>472</v>
      </c>
      <c r="C8" t="s">
        <v>31</v>
      </c>
      <c r="D8">
        <v>68.2</v>
      </c>
    </row>
    <row r="9" spans="1:4" x14ac:dyDescent="0.25">
      <c r="A9" t="s">
        <v>471</v>
      </c>
      <c r="B9" t="s">
        <v>472</v>
      </c>
      <c r="C9" t="s">
        <v>34</v>
      </c>
      <c r="D9">
        <v>68.5</v>
      </c>
    </row>
    <row r="10" spans="1:4" x14ac:dyDescent="0.25">
      <c r="A10" t="s">
        <v>471</v>
      </c>
      <c r="B10" t="s">
        <v>472</v>
      </c>
      <c r="C10" t="s">
        <v>37</v>
      </c>
      <c r="D10">
        <v>68.400000000000006</v>
      </c>
    </row>
    <row r="11" spans="1:4" x14ac:dyDescent="0.25">
      <c r="A11" t="s">
        <v>471</v>
      </c>
      <c r="B11" t="s">
        <v>472</v>
      </c>
      <c r="C11" t="s">
        <v>39</v>
      </c>
      <c r="D11">
        <v>68.8</v>
      </c>
    </row>
    <row r="12" spans="1:4" x14ac:dyDescent="0.25">
      <c r="A12" t="s">
        <v>471</v>
      </c>
      <c r="B12" t="s">
        <v>472</v>
      </c>
      <c r="C12" t="s">
        <v>41</v>
      </c>
      <c r="D12">
        <v>69</v>
      </c>
    </row>
    <row r="13" spans="1:4" x14ac:dyDescent="0.25">
      <c r="A13" t="s">
        <v>471</v>
      </c>
      <c r="B13" t="s">
        <v>472</v>
      </c>
      <c r="C13" t="s">
        <v>43</v>
      </c>
      <c r="D13">
        <v>69</v>
      </c>
    </row>
    <row r="14" spans="1:4" x14ac:dyDescent="0.25">
      <c r="A14" t="s">
        <v>471</v>
      </c>
      <c r="B14" t="s">
        <v>472</v>
      </c>
      <c r="C14" t="s">
        <v>45</v>
      </c>
      <c r="D14">
        <v>69.400000000000006</v>
      </c>
    </row>
    <row r="15" spans="1:4" x14ac:dyDescent="0.25">
      <c r="A15" t="s">
        <v>471</v>
      </c>
      <c r="B15" t="s">
        <v>472</v>
      </c>
      <c r="C15" t="s">
        <v>47</v>
      </c>
      <c r="D15">
        <v>69.599999999999994</v>
      </c>
    </row>
    <row r="16" spans="1:4" x14ac:dyDescent="0.25">
      <c r="A16" t="s">
        <v>471</v>
      </c>
      <c r="B16" t="s">
        <v>472</v>
      </c>
      <c r="C16" t="s">
        <v>49</v>
      </c>
      <c r="D16">
        <v>69.900000000000006</v>
      </c>
    </row>
    <row r="17" spans="1:4" x14ac:dyDescent="0.25">
      <c r="A17" t="s">
        <v>471</v>
      </c>
      <c r="B17" t="s">
        <v>472</v>
      </c>
      <c r="C17" t="s">
        <v>51</v>
      </c>
      <c r="D17">
        <v>70</v>
      </c>
    </row>
    <row r="18" spans="1:4" x14ac:dyDescent="0.25">
      <c r="A18" t="s">
        <v>471</v>
      </c>
      <c r="B18" t="s">
        <v>472</v>
      </c>
      <c r="C18" t="s">
        <v>53</v>
      </c>
      <c r="D18">
        <v>70</v>
      </c>
    </row>
    <row r="19" spans="1:4" x14ac:dyDescent="0.25">
      <c r="A19" t="s">
        <v>471</v>
      </c>
      <c r="B19" t="s">
        <v>472</v>
      </c>
      <c r="C19" t="s">
        <v>55</v>
      </c>
      <c r="D19">
        <v>70</v>
      </c>
    </row>
    <row r="20" spans="1:4" x14ac:dyDescent="0.25">
      <c r="A20" t="s">
        <v>471</v>
      </c>
      <c r="B20" t="s">
        <v>472</v>
      </c>
      <c r="C20" t="s">
        <v>57</v>
      </c>
      <c r="D20">
        <v>70.2</v>
      </c>
    </row>
    <row r="21" spans="1:4" x14ac:dyDescent="0.25">
      <c r="A21" t="s">
        <v>471</v>
      </c>
      <c r="B21" t="s">
        <v>472</v>
      </c>
      <c r="C21" t="s">
        <v>59</v>
      </c>
      <c r="D21">
        <v>70.2</v>
      </c>
    </row>
    <row r="22" spans="1:4" x14ac:dyDescent="0.25">
      <c r="A22" t="s">
        <v>471</v>
      </c>
      <c r="B22" t="s">
        <v>472</v>
      </c>
      <c r="C22" t="s">
        <v>61</v>
      </c>
      <c r="D22">
        <v>70.900000000000006</v>
      </c>
    </row>
    <row r="23" spans="1:4" x14ac:dyDescent="0.25">
      <c r="A23" t="s">
        <v>471</v>
      </c>
      <c r="B23" t="s">
        <v>472</v>
      </c>
      <c r="C23" t="s">
        <v>63</v>
      </c>
      <c r="D23">
        <v>71.3</v>
      </c>
    </row>
    <row r="24" spans="1:4" x14ac:dyDescent="0.25">
      <c r="A24" t="s">
        <v>471</v>
      </c>
      <c r="B24" t="s">
        <v>472</v>
      </c>
      <c r="C24" t="s">
        <v>65</v>
      </c>
      <c r="D24">
        <v>70.7</v>
      </c>
    </row>
    <row r="25" spans="1:4" x14ac:dyDescent="0.25">
      <c r="A25" t="s">
        <v>471</v>
      </c>
      <c r="B25" t="s">
        <v>472</v>
      </c>
      <c r="C25" t="s">
        <v>67</v>
      </c>
      <c r="D25">
        <v>70.900000000000006</v>
      </c>
    </row>
    <row r="26" spans="1:4" x14ac:dyDescent="0.25">
      <c r="A26" t="s">
        <v>471</v>
      </c>
      <c r="B26" t="s">
        <v>472</v>
      </c>
      <c r="C26" t="s">
        <v>69</v>
      </c>
      <c r="D26">
        <v>70.7</v>
      </c>
    </row>
    <row r="27" spans="1:4" x14ac:dyDescent="0.25">
      <c r="A27" t="s">
        <v>471</v>
      </c>
      <c r="B27" t="s">
        <v>472</v>
      </c>
      <c r="C27" t="s">
        <v>71</v>
      </c>
      <c r="D27">
        <v>71.2</v>
      </c>
    </row>
    <row r="28" spans="1:4" x14ac:dyDescent="0.25">
      <c r="A28" t="s">
        <v>471</v>
      </c>
      <c r="B28" t="s">
        <v>472</v>
      </c>
      <c r="C28" t="s">
        <v>73</v>
      </c>
      <c r="D28">
        <v>71.400000000000006</v>
      </c>
    </row>
    <row r="29" spans="1:4" x14ac:dyDescent="0.25">
      <c r="A29" t="s">
        <v>471</v>
      </c>
      <c r="B29" t="s">
        <v>472</v>
      </c>
      <c r="C29" t="s">
        <v>75</v>
      </c>
      <c r="D29">
        <v>71.3</v>
      </c>
    </row>
    <row r="30" spans="1:4" x14ac:dyDescent="0.25">
      <c r="A30" t="s">
        <v>471</v>
      </c>
      <c r="B30" t="s">
        <v>472</v>
      </c>
      <c r="C30" t="s">
        <v>77</v>
      </c>
      <c r="D30">
        <v>71.5</v>
      </c>
    </row>
    <row r="31" spans="1:4" x14ac:dyDescent="0.25">
      <c r="A31" t="s">
        <v>471</v>
      </c>
      <c r="B31" t="s">
        <v>472</v>
      </c>
      <c r="C31" t="s">
        <v>79</v>
      </c>
      <c r="D31">
        <v>71.7</v>
      </c>
    </row>
    <row r="32" spans="1:4" x14ac:dyDescent="0.25">
      <c r="A32" t="s">
        <v>471</v>
      </c>
      <c r="B32" t="s">
        <v>472</v>
      </c>
      <c r="C32" t="s">
        <v>81</v>
      </c>
      <c r="D32">
        <v>71.8</v>
      </c>
    </row>
    <row r="33" spans="1:4" x14ac:dyDescent="0.25">
      <c r="A33" t="s">
        <v>471</v>
      </c>
      <c r="B33" t="s">
        <v>472</v>
      </c>
      <c r="C33" t="s">
        <v>83</v>
      </c>
      <c r="D33">
        <v>71.900000000000006</v>
      </c>
    </row>
    <row r="34" spans="1:4" x14ac:dyDescent="0.25">
      <c r="A34" t="s">
        <v>471</v>
      </c>
      <c r="B34" t="s">
        <v>472</v>
      </c>
      <c r="C34" t="s">
        <v>85</v>
      </c>
      <c r="D34">
        <v>72.099999999999994</v>
      </c>
    </row>
    <row r="35" spans="1:4" x14ac:dyDescent="0.25">
      <c r="A35" t="s">
        <v>471</v>
      </c>
      <c r="B35" t="s">
        <v>472</v>
      </c>
      <c r="C35" t="s">
        <v>87</v>
      </c>
      <c r="D35">
        <v>71.900000000000006</v>
      </c>
    </row>
    <row r="36" spans="1:4" x14ac:dyDescent="0.25">
      <c r="A36" t="s">
        <v>471</v>
      </c>
      <c r="B36" t="s">
        <v>472</v>
      </c>
      <c r="C36" t="s">
        <v>89</v>
      </c>
      <c r="D36">
        <v>72</v>
      </c>
    </row>
    <row r="37" spans="1:4" x14ac:dyDescent="0.25">
      <c r="A37" t="s">
        <v>471</v>
      </c>
      <c r="B37" t="s">
        <v>472</v>
      </c>
      <c r="C37" t="s">
        <v>91</v>
      </c>
      <c r="D37">
        <v>72</v>
      </c>
    </row>
    <row r="38" spans="1:4" x14ac:dyDescent="0.25">
      <c r="A38" t="s">
        <v>471</v>
      </c>
      <c r="B38" t="s">
        <v>472</v>
      </c>
      <c r="C38" t="s">
        <v>92</v>
      </c>
      <c r="D38">
        <v>72.7</v>
      </c>
    </row>
    <row r="39" spans="1:4" x14ac:dyDescent="0.25">
      <c r="A39" t="s">
        <v>471</v>
      </c>
      <c r="B39" t="s">
        <v>472</v>
      </c>
      <c r="C39" t="s">
        <v>93</v>
      </c>
      <c r="D39">
        <v>72.7</v>
      </c>
    </row>
    <row r="40" spans="1:4" x14ac:dyDescent="0.25">
      <c r="A40" t="s">
        <v>471</v>
      </c>
      <c r="B40" t="s">
        <v>472</v>
      </c>
      <c r="C40" t="s">
        <v>94</v>
      </c>
      <c r="D40">
        <v>73</v>
      </c>
    </row>
    <row r="41" spans="1:4" x14ac:dyDescent="0.25">
      <c r="A41" t="s">
        <v>471</v>
      </c>
      <c r="B41" t="s">
        <v>472</v>
      </c>
      <c r="C41" t="s">
        <v>95</v>
      </c>
      <c r="D41">
        <v>72.8</v>
      </c>
    </row>
    <row r="42" spans="1:4" x14ac:dyDescent="0.25">
      <c r="A42" t="s">
        <v>471</v>
      </c>
      <c r="B42" t="s">
        <v>472</v>
      </c>
      <c r="C42" t="s">
        <v>96</v>
      </c>
      <c r="D42">
        <v>73</v>
      </c>
    </row>
    <row r="43" spans="1:4" x14ac:dyDescent="0.25">
      <c r="A43" t="s">
        <v>471</v>
      </c>
      <c r="B43" t="s">
        <v>472</v>
      </c>
      <c r="C43" t="s">
        <v>97</v>
      </c>
      <c r="D43">
        <v>73.099999999999994</v>
      </c>
    </row>
    <row r="44" spans="1:4" x14ac:dyDescent="0.25">
      <c r="A44" t="s">
        <v>471</v>
      </c>
      <c r="B44" t="s">
        <v>472</v>
      </c>
      <c r="C44" t="s">
        <v>98</v>
      </c>
      <c r="D44">
        <v>73.5</v>
      </c>
    </row>
    <row r="45" spans="1:4" x14ac:dyDescent="0.25">
      <c r="A45" t="s">
        <v>471</v>
      </c>
      <c r="B45" t="s">
        <v>472</v>
      </c>
      <c r="C45" t="s">
        <v>99</v>
      </c>
      <c r="D45">
        <v>73.5</v>
      </c>
    </row>
    <row r="46" spans="1:4" x14ac:dyDescent="0.25">
      <c r="A46" t="s">
        <v>471</v>
      </c>
      <c r="B46" t="s">
        <v>472</v>
      </c>
      <c r="C46" t="s">
        <v>100</v>
      </c>
      <c r="D46">
        <v>73.599999999999994</v>
      </c>
    </row>
    <row r="47" spans="1:4" x14ac:dyDescent="0.25">
      <c r="A47" t="s">
        <v>471</v>
      </c>
      <c r="B47" t="s">
        <v>472</v>
      </c>
      <c r="C47" t="s">
        <v>101</v>
      </c>
      <c r="D47">
        <v>73.3</v>
      </c>
    </row>
    <row r="48" spans="1:4" x14ac:dyDescent="0.25">
      <c r="A48" t="s">
        <v>471</v>
      </c>
      <c r="B48" t="s">
        <v>472</v>
      </c>
      <c r="C48" t="s">
        <v>102</v>
      </c>
      <c r="D48">
        <v>73.099999999999994</v>
      </c>
    </row>
    <row r="49" spans="1:4" x14ac:dyDescent="0.25">
      <c r="A49" t="s">
        <v>471</v>
      </c>
      <c r="B49" t="s">
        <v>472</v>
      </c>
      <c r="C49" t="s">
        <v>103</v>
      </c>
      <c r="D49">
        <v>73.400000000000006</v>
      </c>
    </row>
    <row r="50" spans="1:4" x14ac:dyDescent="0.25">
      <c r="A50" t="s">
        <v>471</v>
      </c>
      <c r="B50" t="s">
        <v>472</v>
      </c>
      <c r="C50" t="s">
        <v>104</v>
      </c>
      <c r="D50">
        <v>73.8</v>
      </c>
    </row>
    <row r="51" spans="1:4" x14ac:dyDescent="0.25">
      <c r="A51" t="s">
        <v>471</v>
      </c>
      <c r="B51" t="s">
        <v>472</v>
      </c>
      <c r="C51" t="s">
        <v>105</v>
      </c>
      <c r="D51">
        <v>74.099999999999994</v>
      </c>
    </row>
    <row r="52" spans="1:4" x14ac:dyDescent="0.25">
      <c r="A52" t="s">
        <v>471</v>
      </c>
      <c r="B52" t="s">
        <v>472</v>
      </c>
      <c r="C52" t="s">
        <v>106</v>
      </c>
      <c r="D52">
        <v>74.7</v>
      </c>
    </row>
    <row r="53" spans="1:4" x14ac:dyDescent="0.25">
      <c r="A53" t="s">
        <v>471</v>
      </c>
      <c r="B53" t="s">
        <v>472</v>
      </c>
      <c r="C53" t="s">
        <v>107</v>
      </c>
      <c r="D53">
        <v>74.7</v>
      </c>
    </row>
    <row r="54" spans="1:4" x14ac:dyDescent="0.25">
      <c r="A54" t="s">
        <v>471</v>
      </c>
      <c r="B54" t="s">
        <v>472</v>
      </c>
      <c r="C54" t="s">
        <v>108</v>
      </c>
      <c r="D54">
        <v>74.900000000000006</v>
      </c>
    </row>
    <row r="55" spans="1:4" x14ac:dyDescent="0.25">
      <c r="A55" t="s">
        <v>471</v>
      </c>
      <c r="B55" t="s">
        <v>472</v>
      </c>
      <c r="C55" t="s">
        <v>109</v>
      </c>
      <c r="D55">
        <v>75</v>
      </c>
    </row>
    <row r="56" spans="1:4" x14ac:dyDescent="0.25">
      <c r="A56" t="s">
        <v>471</v>
      </c>
      <c r="B56" t="s">
        <v>472</v>
      </c>
      <c r="C56" t="s">
        <v>110</v>
      </c>
      <c r="D56">
        <v>75.099999999999994</v>
      </c>
    </row>
    <row r="57" spans="1:4" x14ac:dyDescent="0.25">
      <c r="A57" t="s">
        <v>471</v>
      </c>
      <c r="B57" t="s">
        <v>472</v>
      </c>
      <c r="C57" t="s">
        <v>111</v>
      </c>
      <c r="D57">
        <v>75.099999999999994</v>
      </c>
    </row>
    <row r="58" spans="1:4" x14ac:dyDescent="0.25">
      <c r="A58" t="s">
        <v>471</v>
      </c>
      <c r="B58" t="s">
        <v>472</v>
      </c>
      <c r="C58" t="s">
        <v>112</v>
      </c>
      <c r="D58">
        <v>75.599999999999994</v>
      </c>
    </row>
    <row r="59" spans="1:4" x14ac:dyDescent="0.25">
      <c r="A59" t="s">
        <v>471</v>
      </c>
      <c r="B59" t="s">
        <v>472</v>
      </c>
      <c r="C59" t="s">
        <v>113</v>
      </c>
      <c r="D59">
        <v>75.900000000000006</v>
      </c>
    </row>
    <row r="60" spans="1:4" x14ac:dyDescent="0.25">
      <c r="A60" t="s">
        <v>471</v>
      </c>
      <c r="B60" t="s">
        <v>472</v>
      </c>
      <c r="C60" t="s">
        <v>114</v>
      </c>
      <c r="D60">
        <v>76</v>
      </c>
    </row>
    <row r="61" spans="1:4" x14ac:dyDescent="0.25">
      <c r="A61" t="s">
        <v>471</v>
      </c>
      <c r="B61" t="s">
        <v>472</v>
      </c>
      <c r="C61" t="s">
        <v>115</v>
      </c>
      <c r="D61">
        <v>76</v>
      </c>
    </row>
    <row r="62" spans="1:4" x14ac:dyDescent="0.25">
      <c r="A62" t="s">
        <v>471</v>
      </c>
      <c r="B62" t="s">
        <v>472</v>
      </c>
      <c r="C62" t="s">
        <v>116</v>
      </c>
      <c r="D62">
        <v>76.3</v>
      </c>
    </row>
    <row r="63" spans="1:4" x14ac:dyDescent="0.25">
      <c r="A63" t="s">
        <v>471</v>
      </c>
      <c r="B63" t="s">
        <v>472</v>
      </c>
      <c r="C63" t="s">
        <v>117</v>
      </c>
      <c r="D63">
        <v>76.2</v>
      </c>
    </row>
    <row r="64" spans="1:4" x14ac:dyDescent="0.25">
      <c r="A64" t="s">
        <v>471</v>
      </c>
      <c r="B64" t="s">
        <v>472</v>
      </c>
      <c r="C64" t="s">
        <v>118</v>
      </c>
      <c r="D64">
        <v>76.400000000000006</v>
      </c>
    </row>
    <row r="65" spans="1:4" x14ac:dyDescent="0.25">
      <c r="A65" t="s">
        <v>471</v>
      </c>
      <c r="B65" t="s">
        <v>472</v>
      </c>
      <c r="C65" t="s">
        <v>119</v>
      </c>
      <c r="D65">
        <v>76.7</v>
      </c>
    </row>
    <row r="66" spans="1:4" x14ac:dyDescent="0.25">
      <c r="A66" t="s">
        <v>471</v>
      </c>
      <c r="B66" t="s">
        <v>472</v>
      </c>
      <c r="C66" t="s">
        <v>120</v>
      </c>
      <c r="D66">
        <v>77.599999999999994</v>
      </c>
    </row>
    <row r="67" spans="1:4" x14ac:dyDescent="0.25">
      <c r="A67" t="s">
        <v>471</v>
      </c>
      <c r="B67" t="s">
        <v>472</v>
      </c>
      <c r="C67" t="s">
        <v>121</v>
      </c>
      <c r="D67">
        <v>78</v>
      </c>
    </row>
    <row r="68" spans="1:4" x14ac:dyDescent="0.25">
      <c r="A68" t="s">
        <v>471</v>
      </c>
      <c r="B68" t="s">
        <v>472</v>
      </c>
      <c r="C68" t="s">
        <v>122</v>
      </c>
      <c r="D68">
        <v>77.8</v>
      </c>
    </row>
    <row r="69" spans="1:4" x14ac:dyDescent="0.25">
      <c r="A69" t="s">
        <v>471</v>
      </c>
      <c r="B69" t="s">
        <v>472</v>
      </c>
      <c r="C69" t="s">
        <v>123</v>
      </c>
      <c r="D69">
        <v>77.7</v>
      </c>
    </row>
    <row r="70" spans="1:4" x14ac:dyDescent="0.25">
      <c r="A70" t="s">
        <v>471</v>
      </c>
      <c r="B70" t="s">
        <v>472</v>
      </c>
      <c r="C70" t="s">
        <v>124</v>
      </c>
      <c r="D70">
        <v>78</v>
      </c>
    </row>
    <row r="71" spans="1:4" x14ac:dyDescent="0.25">
      <c r="A71" t="s">
        <v>471</v>
      </c>
      <c r="B71" t="s">
        <v>472</v>
      </c>
      <c r="C71" t="s">
        <v>125</v>
      </c>
      <c r="D71">
        <v>77.900000000000006</v>
      </c>
    </row>
    <row r="72" spans="1:4" x14ac:dyDescent="0.25">
      <c r="A72" t="s">
        <v>471</v>
      </c>
      <c r="B72" t="s">
        <v>472</v>
      </c>
      <c r="C72" t="s">
        <v>126</v>
      </c>
      <c r="D72">
        <v>78.099999999999994</v>
      </c>
    </row>
    <row r="73" spans="1:4" x14ac:dyDescent="0.25">
      <c r="A73" t="s">
        <v>471</v>
      </c>
      <c r="B73" t="s">
        <v>472</v>
      </c>
      <c r="C73" t="s">
        <v>127</v>
      </c>
      <c r="D73">
        <v>78.400000000000006</v>
      </c>
    </row>
    <row r="74" spans="1:4" x14ac:dyDescent="0.25">
      <c r="A74" t="s">
        <v>471</v>
      </c>
      <c r="B74" t="s">
        <v>472</v>
      </c>
      <c r="C74" t="s">
        <v>128</v>
      </c>
      <c r="D74">
        <v>78.400000000000006</v>
      </c>
    </row>
    <row r="75" spans="1:4" x14ac:dyDescent="0.25">
      <c r="A75" t="s">
        <v>471</v>
      </c>
      <c r="B75" t="s">
        <v>472</v>
      </c>
      <c r="C75" t="s">
        <v>129</v>
      </c>
      <c r="D75">
        <v>78.400000000000006</v>
      </c>
    </row>
    <row r="76" spans="1:4" x14ac:dyDescent="0.25">
      <c r="A76" t="s">
        <v>471</v>
      </c>
      <c r="B76" t="s">
        <v>472</v>
      </c>
      <c r="C76" t="s">
        <v>130</v>
      </c>
      <c r="D76">
        <v>78.8</v>
      </c>
    </row>
    <row r="77" spans="1:4" x14ac:dyDescent="0.25">
      <c r="A77" t="s">
        <v>471</v>
      </c>
      <c r="B77" t="s">
        <v>472</v>
      </c>
      <c r="C77" t="s">
        <v>131</v>
      </c>
      <c r="D77">
        <v>80.099999999999994</v>
      </c>
    </row>
    <row r="78" spans="1:4" x14ac:dyDescent="0.25">
      <c r="A78" t="s">
        <v>471</v>
      </c>
      <c r="B78" t="s">
        <v>472</v>
      </c>
      <c r="C78" t="s">
        <v>132</v>
      </c>
      <c r="D78">
        <v>79.7</v>
      </c>
    </row>
    <row r="79" spans="1:4" x14ac:dyDescent="0.25">
      <c r="A79" t="s">
        <v>471</v>
      </c>
      <c r="B79" t="s">
        <v>472</v>
      </c>
      <c r="C79" t="s">
        <v>133</v>
      </c>
      <c r="D79">
        <v>80</v>
      </c>
    </row>
    <row r="80" spans="1:4" x14ac:dyDescent="0.25">
      <c r="A80" t="s">
        <v>471</v>
      </c>
      <c r="B80" t="s">
        <v>472</v>
      </c>
      <c r="C80" t="s">
        <v>134</v>
      </c>
      <c r="D80">
        <v>80.3</v>
      </c>
    </row>
    <row r="81" spans="1:4" x14ac:dyDescent="0.25">
      <c r="A81" t="s">
        <v>471</v>
      </c>
      <c r="B81" t="s">
        <v>472</v>
      </c>
      <c r="C81" t="s">
        <v>135</v>
      </c>
      <c r="D81">
        <v>80.099999999999994</v>
      </c>
    </row>
    <row r="82" spans="1:4" x14ac:dyDescent="0.25">
      <c r="A82" t="s">
        <v>471</v>
      </c>
      <c r="B82" t="s">
        <v>472</v>
      </c>
      <c r="C82" t="s">
        <v>136</v>
      </c>
      <c r="D82">
        <v>80.2</v>
      </c>
    </row>
    <row r="83" spans="1:4" x14ac:dyDescent="0.25">
      <c r="A83" t="s">
        <v>471</v>
      </c>
      <c r="B83" t="s">
        <v>472</v>
      </c>
      <c r="C83" t="s">
        <v>137</v>
      </c>
      <c r="D83">
        <v>80.099999999999994</v>
      </c>
    </row>
    <row r="84" spans="1:4" x14ac:dyDescent="0.25">
      <c r="A84" t="s">
        <v>471</v>
      </c>
      <c r="B84" t="s">
        <v>472</v>
      </c>
      <c r="C84" t="s">
        <v>138</v>
      </c>
      <c r="D84">
        <v>80.7</v>
      </c>
    </row>
    <row r="85" spans="1:4" x14ac:dyDescent="0.25">
      <c r="A85" t="s">
        <v>471</v>
      </c>
      <c r="B85" t="s">
        <v>472</v>
      </c>
      <c r="C85" t="s">
        <v>139</v>
      </c>
      <c r="D85">
        <v>80.7</v>
      </c>
    </row>
    <row r="86" spans="1:4" x14ac:dyDescent="0.25">
      <c r="A86" t="s">
        <v>471</v>
      </c>
      <c r="B86" t="s">
        <v>472</v>
      </c>
      <c r="C86" t="s">
        <v>140</v>
      </c>
      <c r="D86">
        <v>81.2</v>
      </c>
    </row>
    <row r="87" spans="1:4" x14ac:dyDescent="0.25">
      <c r="A87" t="s">
        <v>471</v>
      </c>
      <c r="B87" t="s">
        <v>472</v>
      </c>
      <c r="C87" t="s">
        <v>141</v>
      </c>
      <c r="D87">
        <v>81.8</v>
      </c>
    </row>
    <row r="88" spans="1:4" x14ac:dyDescent="0.25">
      <c r="A88" t="s">
        <v>471</v>
      </c>
      <c r="B88" t="s">
        <v>472</v>
      </c>
      <c r="C88" t="s">
        <v>142</v>
      </c>
      <c r="D88">
        <v>82.1</v>
      </c>
    </row>
    <row r="89" spans="1:4" x14ac:dyDescent="0.25">
      <c r="A89" t="s">
        <v>471</v>
      </c>
      <c r="B89" t="s">
        <v>472</v>
      </c>
      <c r="C89" t="s">
        <v>143</v>
      </c>
      <c r="D89">
        <v>82.4</v>
      </c>
    </row>
    <row r="90" spans="1:4" x14ac:dyDescent="0.25">
      <c r="A90" t="s">
        <v>471</v>
      </c>
      <c r="B90" t="s">
        <v>472</v>
      </c>
      <c r="C90" t="s">
        <v>144</v>
      </c>
      <c r="D90">
        <v>82.7</v>
      </c>
    </row>
    <row r="91" spans="1:4" x14ac:dyDescent="0.25">
      <c r="A91" t="s">
        <v>471</v>
      </c>
      <c r="B91" t="s">
        <v>472</v>
      </c>
      <c r="C91" t="s">
        <v>145</v>
      </c>
      <c r="D91">
        <v>83.3</v>
      </c>
    </row>
    <row r="92" spans="1:4" x14ac:dyDescent="0.25">
      <c r="A92" t="s">
        <v>471</v>
      </c>
      <c r="B92" t="s">
        <v>472</v>
      </c>
      <c r="C92" t="s">
        <v>146</v>
      </c>
      <c r="D92">
        <v>83.7</v>
      </c>
    </row>
    <row r="93" spans="1:4" x14ac:dyDescent="0.25">
      <c r="A93" t="s">
        <v>471</v>
      </c>
      <c r="B93" t="s">
        <v>472</v>
      </c>
      <c r="C93" t="s">
        <v>147</v>
      </c>
      <c r="D93">
        <v>83.9</v>
      </c>
    </row>
    <row r="94" spans="1:4" x14ac:dyDescent="0.25">
      <c r="A94" t="s">
        <v>471</v>
      </c>
      <c r="B94" t="s">
        <v>472</v>
      </c>
      <c r="C94" t="s">
        <v>148</v>
      </c>
      <c r="D94">
        <v>84.5</v>
      </c>
    </row>
    <row r="95" spans="1:4" x14ac:dyDescent="0.25">
      <c r="A95" t="s">
        <v>471</v>
      </c>
      <c r="B95" t="s">
        <v>472</v>
      </c>
      <c r="C95" t="s">
        <v>149</v>
      </c>
      <c r="D95">
        <v>85.3</v>
      </c>
    </row>
    <row r="96" spans="1:4" x14ac:dyDescent="0.25">
      <c r="A96" t="s">
        <v>471</v>
      </c>
      <c r="B96" t="s">
        <v>472</v>
      </c>
      <c r="C96" t="s">
        <v>150</v>
      </c>
      <c r="D96">
        <v>86.2</v>
      </c>
    </row>
    <row r="97" spans="1:4" x14ac:dyDescent="0.25">
      <c r="A97" t="s">
        <v>471</v>
      </c>
      <c r="B97" t="s">
        <v>472</v>
      </c>
      <c r="C97" t="s">
        <v>151</v>
      </c>
      <c r="D97">
        <v>86.7</v>
      </c>
    </row>
    <row r="98" spans="1:4" x14ac:dyDescent="0.25">
      <c r="A98" t="s">
        <v>471</v>
      </c>
      <c r="B98" t="s">
        <v>472</v>
      </c>
      <c r="C98" t="s">
        <v>152</v>
      </c>
      <c r="D98">
        <v>87.5</v>
      </c>
    </row>
    <row r="99" spans="1:4" x14ac:dyDescent="0.25">
      <c r="A99" t="s">
        <v>471</v>
      </c>
      <c r="B99" t="s">
        <v>472</v>
      </c>
      <c r="C99" t="s">
        <v>153</v>
      </c>
      <c r="D99">
        <v>88.1</v>
      </c>
    </row>
    <row r="100" spans="1:4" x14ac:dyDescent="0.25">
      <c r="A100" t="s">
        <v>471</v>
      </c>
      <c r="B100" t="s">
        <v>472</v>
      </c>
      <c r="C100" t="s">
        <v>154</v>
      </c>
      <c r="D100">
        <v>88.5</v>
      </c>
    </row>
    <row r="101" spans="1:4" x14ac:dyDescent="0.25">
      <c r="A101" t="s">
        <v>471</v>
      </c>
      <c r="B101" t="s">
        <v>472</v>
      </c>
      <c r="C101" t="s">
        <v>155</v>
      </c>
      <c r="D101">
        <v>88.9</v>
      </c>
    </row>
    <row r="102" spans="1:4" x14ac:dyDescent="0.25">
      <c r="A102" t="s">
        <v>471</v>
      </c>
      <c r="B102" t="s">
        <v>472</v>
      </c>
      <c r="C102" t="s">
        <v>156</v>
      </c>
      <c r="D102">
        <v>90</v>
      </c>
    </row>
    <row r="103" spans="1:4" x14ac:dyDescent="0.25">
      <c r="A103" t="s">
        <v>471</v>
      </c>
      <c r="B103" t="s">
        <v>472</v>
      </c>
      <c r="C103" t="s">
        <v>157</v>
      </c>
      <c r="D103">
        <v>90.6</v>
      </c>
    </row>
    <row r="104" spans="1:4" x14ac:dyDescent="0.25">
      <c r="A104" t="s">
        <v>471</v>
      </c>
      <c r="B104" t="s">
        <v>472</v>
      </c>
      <c r="C104" t="s">
        <v>158</v>
      </c>
      <c r="D104">
        <v>91.1</v>
      </c>
    </row>
    <row r="105" spans="1:4" x14ac:dyDescent="0.25">
      <c r="A105" t="s">
        <v>471</v>
      </c>
      <c r="B105" t="s">
        <v>472</v>
      </c>
      <c r="C105" t="s">
        <v>159</v>
      </c>
      <c r="D105">
        <v>91.4</v>
      </c>
    </row>
    <row r="106" spans="1:4" x14ac:dyDescent="0.25">
      <c r="A106" t="s">
        <v>471</v>
      </c>
      <c r="B106" t="s">
        <v>472</v>
      </c>
      <c r="C106" t="s">
        <v>160</v>
      </c>
      <c r="D106">
        <v>92</v>
      </c>
    </row>
    <row r="107" spans="1:4" x14ac:dyDescent="0.25">
      <c r="A107" t="s">
        <v>471</v>
      </c>
      <c r="B107" t="s">
        <v>472</v>
      </c>
      <c r="C107" t="s">
        <v>161</v>
      </c>
      <c r="D107">
        <v>92.7</v>
      </c>
    </row>
    <row r="108" spans="1:4" x14ac:dyDescent="0.25">
      <c r="A108" t="s">
        <v>471</v>
      </c>
      <c r="B108" t="s">
        <v>472</v>
      </c>
      <c r="C108" t="s">
        <v>162</v>
      </c>
      <c r="D108">
        <v>92.6</v>
      </c>
    </row>
    <row r="109" spans="1:4" x14ac:dyDescent="0.25">
      <c r="A109" t="s">
        <v>471</v>
      </c>
      <c r="B109" t="s">
        <v>472</v>
      </c>
      <c r="C109" t="s">
        <v>163</v>
      </c>
      <c r="D109">
        <v>92.6</v>
      </c>
    </row>
    <row r="110" spans="1:4" x14ac:dyDescent="0.25">
      <c r="A110" t="s">
        <v>471</v>
      </c>
      <c r="B110" t="s">
        <v>472</v>
      </c>
      <c r="C110" t="s">
        <v>164</v>
      </c>
      <c r="D110">
        <v>93.6</v>
      </c>
    </row>
    <row r="111" spans="1:4" x14ac:dyDescent="0.25">
      <c r="A111" t="s">
        <v>471</v>
      </c>
      <c r="B111" t="s">
        <v>472</v>
      </c>
      <c r="C111" t="s">
        <v>165</v>
      </c>
      <c r="D111">
        <v>94.2</v>
      </c>
    </row>
    <row r="112" spans="1:4" x14ac:dyDescent="0.25">
      <c r="A112" t="s">
        <v>471</v>
      </c>
      <c r="B112" t="s">
        <v>472</v>
      </c>
      <c r="C112" t="s">
        <v>166</v>
      </c>
      <c r="D112">
        <v>94.7</v>
      </c>
    </row>
    <row r="113" spans="1:4" x14ac:dyDescent="0.25">
      <c r="A113" t="s">
        <v>471</v>
      </c>
      <c r="B113" t="s">
        <v>472</v>
      </c>
      <c r="C113" t="s">
        <v>167</v>
      </c>
      <c r="D113">
        <v>95.3</v>
      </c>
    </row>
    <row r="114" spans="1:4" x14ac:dyDescent="0.25">
      <c r="A114" t="s">
        <v>471</v>
      </c>
      <c r="B114" t="s">
        <v>472</v>
      </c>
      <c r="C114" t="s">
        <v>168</v>
      </c>
      <c r="D114">
        <v>95.7</v>
      </c>
    </row>
    <row r="115" spans="1:4" x14ac:dyDescent="0.25">
      <c r="A115" t="s">
        <v>471</v>
      </c>
      <c r="B115" t="s">
        <v>472</v>
      </c>
      <c r="C115" t="s">
        <v>169</v>
      </c>
      <c r="D115">
        <v>95.9</v>
      </c>
    </row>
    <row r="116" spans="1:4" x14ac:dyDescent="0.25">
      <c r="A116" t="s">
        <v>471</v>
      </c>
      <c r="B116" t="s">
        <v>472</v>
      </c>
      <c r="C116" t="s">
        <v>170</v>
      </c>
      <c r="D116">
        <v>95.9</v>
      </c>
    </row>
    <row r="117" spans="1:4" x14ac:dyDescent="0.25">
      <c r="A117" t="s">
        <v>471</v>
      </c>
      <c r="B117" t="s">
        <v>472</v>
      </c>
      <c r="C117" t="s">
        <v>171</v>
      </c>
      <c r="D117">
        <v>96.1</v>
      </c>
    </row>
    <row r="118" spans="1:4" x14ac:dyDescent="0.25">
      <c r="A118" t="s">
        <v>471</v>
      </c>
      <c r="B118" t="s">
        <v>472</v>
      </c>
      <c r="C118" t="s">
        <v>172</v>
      </c>
      <c r="D118">
        <v>96.8</v>
      </c>
    </row>
    <row r="119" spans="1:4" x14ac:dyDescent="0.25">
      <c r="A119" t="s">
        <v>471</v>
      </c>
      <c r="B119" t="s">
        <v>472</v>
      </c>
      <c r="C119" t="s">
        <v>173</v>
      </c>
      <c r="D119">
        <v>97.1</v>
      </c>
    </row>
    <row r="120" spans="1:4" x14ac:dyDescent="0.25">
      <c r="A120" t="s">
        <v>471</v>
      </c>
      <c r="B120" t="s">
        <v>472</v>
      </c>
      <c r="C120" t="s">
        <v>174</v>
      </c>
      <c r="D120">
        <v>97.3</v>
      </c>
    </row>
    <row r="121" spans="1:4" x14ac:dyDescent="0.25">
      <c r="A121" t="s">
        <v>471</v>
      </c>
      <c r="B121" t="s">
        <v>472</v>
      </c>
      <c r="C121" t="s">
        <v>175</v>
      </c>
      <c r="D121">
        <v>97.4</v>
      </c>
    </row>
    <row r="122" spans="1:4" x14ac:dyDescent="0.25">
      <c r="A122" t="s">
        <v>471</v>
      </c>
      <c r="B122" t="s">
        <v>472</v>
      </c>
      <c r="C122" t="s">
        <v>414</v>
      </c>
      <c r="D122">
        <v>98.3</v>
      </c>
    </row>
    <row r="123" spans="1:4" x14ac:dyDescent="0.25">
      <c r="A123" t="s">
        <v>471</v>
      </c>
      <c r="B123" t="s">
        <v>472</v>
      </c>
      <c r="C123" t="s">
        <v>415</v>
      </c>
      <c r="D123">
        <v>99</v>
      </c>
    </row>
    <row r="124" spans="1:4" x14ac:dyDescent="0.25">
      <c r="A124" t="s">
        <v>471</v>
      </c>
      <c r="B124" t="s">
        <v>472</v>
      </c>
      <c r="C124" t="s">
        <v>416</v>
      </c>
      <c r="D124">
        <v>99</v>
      </c>
    </row>
    <row r="125" spans="1:4" x14ac:dyDescent="0.25">
      <c r="A125" t="s">
        <v>471</v>
      </c>
      <c r="B125" t="s">
        <v>472</v>
      </c>
      <c r="C125" t="s">
        <v>417</v>
      </c>
      <c r="D125">
        <v>99.5</v>
      </c>
    </row>
    <row r="126" spans="1:4" x14ac:dyDescent="0.25">
      <c r="A126" t="s">
        <v>471</v>
      </c>
      <c r="B126" t="s">
        <v>472</v>
      </c>
      <c r="C126" t="s">
        <v>418</v>
      </c>
      <c r="D126">
        <v>100</v>
      </c>
    </row>
    <row r="127" spans="1:4" x14ac:dyDescent="0.25">
      <c r="A127" t="s">
        <v>471</v>
      </c>
      <c r="B127" t="s">
        <v>472</v>
      </c>
      <c r="C127" t="s">
        <v>419</v>
      </c>
      <c r="D127">
        <v>99.7</v>
      </c>
    </row>
    <row r="128" spans="1:4" x14ac:dyDescent="0.25">
      <c r="A128" t="s">
        <v>471</v>
      </c>
      <c r="B128" t="s">
        <v>472</v>
      </c>
      <c r="C128" t="s">
        <v>420</v>
      </c>
      <c r="D128">
        <v>100.1</v>
      </c>
    </row>
    <row r="129" spans="1:4" x14ac:dyDescent="0.25">
      <c r="A129" t="s">
        <v>471</v>
      </c>
      <c r="B129" t="s">
        <v>472</v>
      </c>
      <c r="C129" t="s">
        <v>421</v>
      </c>
      <c r="D129">
        <v>100.3</v>
      </c>
    </row>
    <row r="130" spans="1:4" x14ac:dyDescent="0.25">
      <c r="A130" t="s">
        <v>471</v>
      </c>
      <c r="B130" t="s">
        <v>472</v>
      </c>
      <c r="C130" t="s">
        <v>422</v>
      </c>
      <c r="D130">
        <v>100.4</v>
      </c>
    </row>
    <row r="131" spans="1:4" x14ac:dyDescent="0.25">
      <c r="A131" t="s">
        <v>471</v>
      </c>
      <c r="B131" t="s">
        <v>472</v>
      </c>
      <c r="C131" t="s">
        <v>343</v>
      </c>
      <c r="D131">
        <v>101.1</v>
      </c>
    </row>
    <row r="132" spans="1:4" x14ac:dyDescent="0.25">
      <c r="A132" t="s">
        <v>471</v>
      </c>
      <c r="B132" t="s">
        <v>472</v>
      </c>
      <c r="C132" t="s">
        <v>344</v>
      </c>
      <c r="D132">
        <v>101.2</v>
      </c>
    </row>
    <row r="133" spans="1:4" x14ac:dyDescent="0.25">
      <c r="A133" t="s">
        <v>471</v>
      </c>
      <c r="B133" t="s">
        <v>472</v>
      </c>
      <c r="C133" t="s">
        <v>345</v>
      </c>
      <c r="D133">
        <v>101.3</v>
      </c>
    </row>
    <row r="134" spans="1:4" x14ac:dyDescent="0.25">
      <c r="A134" t="s">
        <v>471</v>
      </c>
      <c r="B134" t="s">
        <v>472</v>
      </c>
      <c r="C134" t="s">
        <v>423</v>
      </c>
      <c r="D134">
        <v>102.2</v>
      </c>
    </row>
    <row r="135" spans="1:4" x14ac:dyDescent="0.25">
      <c r="A135" t="s">
        <v>471</v>
      </c>
      <c r="B135" t="s">
        <v>472</v>
      </c>
      <c r="C135" t="s">
        <v>424</v>
      </c>
      <c r="D135">
        <v>102.7</v>
      </c>
    </row>
    <row r="136" spans="1:4" x14ac:dyDescent="0.25">
      <c r="A136" t="s">
        <v>471</v>
      </c>
      <c r="B136" t="s">
        <v>472</v>
      </c>
      <c r="C136" t="s">
        <v>425</v>
      </c>
      <c r="D136">
        <v>102.5</v>
      </c>
    </row>
    <row r="137" spans="1:4" x14ac:dyDescent="0.25">
      <c r="A137" t="s">
        <v>471</v>
      </c>
      <c r="B137" t="s">
        <v>472</v>
      </c>
      <c r="C137" t="s">
        <v>426</v>
      </c>
      <c r="D137">
        <v>102.7</v>
      </c>
    </row>
    <row r="138" spans="1:4" x14ac:dyDescent="0.25">
      <c r="A138" t="s">
        <v>471</v>
      </c>
      <c r="B138" t="s">
        <v>472</v>
      </c>
      <c r="C138" t="s">
        <v>427</v>
      </c>
      <c r="D138">
        <v>103</v>
      </c>
    </row>
    <row r="139" spans="1:4" x14ac:dyDescent="0.25">
      <c r="A139" t="s">
        <v>471</v>
      </c>
      <c r="B139" t="s">
        <v>472</v>
      </c>
      <c r="C139" t="s">
        <v>428</v>
      </c>
      <c r="D139">
        <v>103.1</v>
      </c>
    </row>
    <row r="140" spans="1:4" x14ac:dyDescent="0.25">
      <c r="A140" t="s">
        <v>471</v>
      </c>
      <c r="B140" t="s">
        <v>472</v>
      </c>
      <c r="C140" t="s">
        <v>429</v>
      </c>
      <c r="D140">
        <v>104.1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9498-7B05-42C8-981E-910392E5EFDC}">
  <dimension ref="A1:D140"/>
  <sheetViews>
    <sheetView workbookViewId="0"/>
  </sheetViews>
  <sheetFormatPr baseColWidth="10" defaultRowHeight="15" x14ac:dyDescent="0.25"/>
  <cols>
    <col min="1" max="1" width="55.42578125" bestFit="1" customWidth="1"/>
    <col min="2" max="2" width="49.5703125" bestFit="1" customWidth="1"/>
    <col min="3" max="3" width="26.5703125" bestFit="1" customWidth="1"/>
    <col min="4" max="4" width="7.85546875" bestFit="1" customWidth="1"/>
  </cols>
  <sheetData>
    <row r="1" spans="1:4" x14ac:dyDescent="0.25">
      <c r="A1" t="s">
        <v>473</v>
      </c>
      <c r="B1" t="s">
        <v>474</v>
      </c>
      <c r="C1" t="s">
        <v>475</v>
      </c>
      <c r="D1" t="s">
        <v>29</v>
      </c>
    </row>
    <row r="2" spans="1:4" x14ac:dyDescent="0.25">
      <c r="A2" t="s">
        <v>476</v>
      </c>
      <c r="B2" t="s">
        <v>378</v>
      </c>
      <c r="C2" t="s">
        <v>14</v>
      </c>
      <c r="D2">
        <v>63.2</v>
      </c>
    </row>
    <row r="3" spans="1:4" x14ac:dyDescent="0.25">
      <c r="A3" t="s">
        <v>476</v>
      </c>
      <c r="B3" t="s">
        <v>378</v>
      </c>
      <c r="C3" t="s">
        <v>17</v>
      </c>
      <c r="D3">
        <v>63.2</v>
      </c>
    </row>
    <row r="4" spans="1:4" x14ac:dyDescent="0.25">
      <c r="A4" t="s">
        <v>476</v>
      </c>
      <c r="B4" t="s">
        <v>378</v>
      </c>
      <c r="C4" t="s">
        <v>19</v>
      </c>
      <c r="D4">
        <v>63.2</v>
      </c>
    </row>
    <row r="5" spans="1:4" x14ac:dyDescent="0.25">
      <c r="A5" t="s">
        <v>476</v>
      </c>
      <c r="B5" t="s">
        <v>378</v>
      </c>
      <c r="C5" t="s">
        <v>21</v>
      </c>
      <c r="D5">
        <v>63.4</v>
      </c>
    </row>
    <row r="6" spans="1:4" x14ac:dyDescent="0.25">
      <c r="A6" t="s">
        <v>476</v>
      </c>
      <c r="B6" t="s">
        <v>378</v>
      </c>
      <c r="C6" t="s">
        <v>24</v>
      </c>
      <c r="D6">
        <v>63.4</v>
      </c>
    </row>
    <row r="7" spans="1:4" x14ac:dyDescent="0.25">
      <c r="A7" t="s">
        <v>476</v>
      </c>
      <c r="B7" t="s">
        <v>378</v>
      </c>
      <c r="C7" t="s">
        <v>27</v>
      </c>
      <c r="D7">
        <v>63.4</v>
      </c>
    </row>
    <row r="8" spans="1:4" x14ac:dyDescent="0.25">
      <c r="A8" t="s">
        <v>476</v>
      </c>
      <c r="B8" t="s">
        <v>378</v>
      </c>
      <c r="C8" t="s">
        <v>31</v>
      </c>
      <c r="D8">
        <v>63.4</v>
      </c>
    </row>
    <row r="9" spans="1:4" x14ac:dyDescent="0.25">
      <c r="A9" t="s">
        <v>476</v>
      </c>
      <c r="B9" t="s">
        <v>378</v>
      </c>
      <c r="C9" t="s">
        <v>34</v>
      </c>
      <c r="D9">
        <v>63.4</v>
      </c>
    </row>
    <row r="10" spans="1:4" x14ac:dyDescent="0.25">
      <c r="A10" t="s">
        <v>476</v>
      </c>
      <c r="B10" t="s">
        <v>378</v>
      </c>
      <c r="C10" t="s">
        <v>37</v>
      </c>
      <c r="D10">
        <v>63.4</v>
      </c>
    </row>
    <row r="11" spans="1:4" x14ac:dyDescent="0.25">
      <c r="A11" t="s">
        <v>476</v>
      </c>
      <c r="B11" t="s">
        <v>378</v>
      </c>
      <c r="C11" t="s">
        <v>39</v>
      </c>
      <c r="D11">
        <v>63.6</v>
      </c>
    </row>
    <row r="12" spans="1:4" x14ac:dyDescent="0.25">
      <c r="A12" t="s">
        <v>476</v>
      </c>
      <c r="B12" t="s">
        <v>378</v>
      </c>
      <c r="C12" t="s">
        <v>41</v>
      </c>
      <c r="D12">
        <v>63.6</v>
      </c>
    </row>
    <row r="13" spans="1:4" x14ac:dyDescent="0.25">
      <c r="A13" t="s">
        <v>476</v>
      </c>
      <c r="B13" t="s">
        <v>378</v>
      </c>
      <c r="C13" t="s">
        <v>43</v>
      </c>
      <c r="D13">
        <v>63.6</v>
      </c>
    </row>
    <row r="14" spans="1:4" x14ac:dyDescent="0.25">
      <c r="A14" t="s">
        <v>476</v>
      </c>
      <c r="B14" t="s">
        <v>378</v>
      </c>
      <c r="C14" t="s">
        <v>45</v>
      </c>
      <c r="D14">
        <v>63.6</v>
      </c>
    </row>
    <row r="15" spans="1:4" x14ac:dyDescent="0.25">
      <c r="A15" t="s">
        <v>476</v>
      </c>
      <c r="B15" t="s">
        <v>378</v>
      </c>
      <c r="C15" t="s">
        <v>47</v>
      </c>
      <c r="D15">
        <v>63.6</v>
      </c>
    </row>
    <row r="16" spans="1:4" x14ac:dyDescent="0.25">
      <c r="A16" t="s">
        <v>476</v>
      </c>
      <c r="B16" t="s">
        <v>378</v>
      </c>
      <c r="C16" t="s">
        <v>49</v>
      </c>
      <c r="D16">
        <v>63.6</v>
      </c>
    </row>
    <row r="17" spans="1:4" x14ac:dyDescent="0.25">
      <c r="A17" t="s">
        <v>476</v>
      </c>
      <c r="B17" t="s">
        <v>378</v>
      </c>
      <c r="C17" t="s">
        <v>51</v>
      </c>
      <c r="D17">
        <v>63.5</v>
      </c>
    </row>
    <row r="18" spans="1:4" x14ac:dyDescent="0.25">
      <c r="A18" t="s">
        <v>476</v>
      </c>
      <c r="B18" t="s">
        <v>378</v>
      </c>
      <c r="C18" t="s">
        <v>53</v>
      </c>
      <c r="D18">
        <v>63.5</v>
      </c>
    </row>
    <row r="19" spans="1:4" x14ac:dyDescent="0.25">
      <c r="A19" t="s">
        <v>476</v>
      </c>
      <c r="B19" t="s">
        <v>378</v>
      </c>
      <c r="C19" t="s">
        <v>55</v>
      </c>
      <c r="D19">
        <v>63.5</v>
      </c>
    </row>
    <row r="20" spans="1:4" x14ac:dyDescent="0.25">
      <c r="A20" t="s">
        <v>476</v>
      </c>
      <c r="B20" t="s">
        <v>378</v>
      </c>
      <c r="C20" t="s">
        <v>57</v>
      </c>
      <c r="D20">
        <v>63.6</v>
      </c>
    </row>
    <row r="21" spans="1:4" x14ac:dyDescent="0.25">
      <c r="A21" t="s">
        <v>476</v>
      </c>
      <c r="B21" t="s">
        <v>378</v>
      </c>
      <c r="C21" t="s">
        <v>59</v>
      </c>
      <c r="D21">
        <v>63.6</v>
      </c>
    </row>
    <row r="22" spans="1:4" x14ac:dyDescent="0.25">
      <c r="A22" t="s">
        <v>476</v>
      </c>
      <c r="B22" t="s">
        <v>378</v>
      </c>
      <c r="C22" t="s">
        <v>61</v>
      </c>
      <c r="D22">
        <v>63.6</v>
      </c>
    </row>
    <row r="23" spans="1:4" x14ac:dyDescent="0.25">
      <c r="A23" t="s">
        <v>476</v>
      </c>
      <c r="B23" t="s">
        <v>378</v>
      </c>
      <c r="C23" t="s">
        <v>63</v>
      </c>
      <c r="D23">
        <v>63.5</v>
      </c>
    </row>
    <row r="24" spans="1:4" x14ac:dyDescent="0.25">
      <c r="A24" t="s">
        <v>476</v>
      </c>
      <c r="B24" t="s">
        <v>378</v>
      </c>
      <c r="C24" t="s">
        <v>65</v>
      </c>
      <c r="D24">
        <v>63.5</v>
      </c>
    </row>
    <row r="25" spans="1:4" x14ac:dyDescent="0.25">
      <c r="A25" t="s">
        <v>476</v>
      </c>
      <c r="B25" t="s">
        <v>378</v>
      </c>
      <c r="C25" t="s">
        <v>67</v>
      </c>
      <c r="D25">
        <v>63.5</v>
      </c>
    </row>
    <row r="26" spans="1:4" x14ac:dyDescent="0.25">
      <c r="A26" t="s">
        <v>476</v>
      </c>
      <c r="B26" t="s">
        <v>378</v>
      </c>
      <c r="C26" t="s">
        <v>69</v>
      </c>
      <c r="D26">
        <v>63.7</v>
      </c>
    </row>
    <row r="27" spans="1:4" x14ac:dyDescent="0.25">
      <c r="A27" t="s">
        <v>476</v>
      </c>
      <c r="B27" t="s">
        <v>378</v>
      </c>
      <c r="C27" t="s">
        <v>71</v>
      </c>
      <c r="D27">
        <v>63.7</v>
      </c>
    </row>
    <row r="28" spans="1:4" x14ac:dyDescent="0.25">
      <c r="A28" t="s">
        <v>476</v>
      </c>
      <c r="B28" t="s">
        <v>378</v>
      </c>
      <c r="C28" t="s">
        <v>73</v>
      </c>
      <c r="D28">
        <v>63.7</v>
      </c>
    </row>
    <row r="29" spans="1:4" x14ac:dyDescent="0.25">
      <c r="A29" t="s">
        <v>476</v>
      </c>
      <c r="B29" t="s">
        <v>378</v>
      </c>
      <c r="C29" t="s">
        <v>75</v>
      </c>
      <c r="D29">
        <v>64.099999999999994</v>
      </c>
    </row>
    <row r="30" spans="1:4" x14ac:dyDescent="0.25">
      <c r="A30" t="s">
        <v>476</v>
      </c>
      <c r="B30" t="s">
        <v>378</v>
      </c>
      <c r="C30" t="s">
        <v>77</v>
      </c>
      <c r="D30">
        <v>64.099999999999994</v>
      </c>
    </row>
    <row r="31" spans="1:4" x14ac:dyDescent="0.25">
      <c r="A31" t="s">
        <v>476</v>
      </c>
      <c r="B31" t="s">
        <v>378</v>
      </c>
      <c r="C31" t="s">
        <v>79</v>
      </c>
      <c r="D31">
        <v>64.099999999999994</v>
      </c>
    </row>
    <row r="32" spans="1:4" x14ac:dyDescent="0.25">
      <c r="A32" t="s">
        <v>476</v>
      </c>
      <c r="B32" t="s">
        <v>378</v>
      </c>
      <c r="C32" t="s">
        <v>81</v>
      </c>
      <c r="D32">
        <v>64.599999999999994</v>
      </c>
    </row>
    <row r="33" spans="1:4" x14ac:dyDescent="0.25">
      <c r="A33" t="s">
        <v>476</v>
      </c>
      <c r="B33" t="s">
        <v>378</v>
      </c>
      <c r="C33" t="s">
        <v>83</v>
      </c>
      <c r="D33">
        <v>64.599999999999994</v>
      </c>
    </row>
    <row r="34" spans="1:4" x14ac:dyDescent="0.25">
      <c r="A34" t="s">
        <v>476</v>
      </c>
      <c r="B34" t="s">
        <v>378</v>
      </c>
      <c r="C34" t="s">
        <v>85</v>
      </c>
      <c r="D34">
        <v>64.599999999999994</v>
      </c>
    </row>
    <row r="35" spans="1:4" x14ac:dyDescent="0.25">
      <c r="A35" t="s">
        <v>476</v>
      </c>
      <c r="B35" t="s">
        <v>378</v>
      </c>
      <c r="C35" t="s">
        <v>87</v>
      </c>
      <c r="D35">
        <v>65.099999999999994</v>
      </c>
    </row>
    <row r="36" spans="1:4" x14ac:dyDescent="0.25">
      <c r="A36" t="s">
        <v>476</v>
      </c>
      <c r="B36" t="s">
        <v>378</v>
      </c>
      <c r="C36" t="s">
        <v>89</v>
      </c>
      <c r="D36">
        <v>65.099999999999994</v>
      </c>
    </row>
    <row r="37" spans="1:4" x14ac:dyDescent="0.25">
      <c r="A37" t="s">
        <v>476</v>
      </c>
      <c r="B37" t="s">
        <v>378</v>
      </c>
      <c r="C37" t="s">
        <v>91</v>
      </c>
      <c r="D37">
        <v>65.099999999999994</v>
      </c>
    </row>
    <row r="38" spans="1:4" x14ac:dyDescent="0.25">
      <c r="A38" t="s">
        <v>476</v>
      </c>
      <c r="B38" t="s">
        <v>378</v>
      </c>
      <c r="C38" t="s">
        <v>92</v>
      </c>
      <c r="D38">
        <v>65.5</v>
      </c>
    </row>
    <row r="39" spans="1:4" x14ac:dyDescent="0.25">
      <c r="A39" t="s">
        <v>476</v>
      </c>
      <c r="B39" t="s">
        <v>378</v>
      </c>
      <c r="C39" t="s">
        <v>93</v>
      </c>
      <c r="D39">
        <v>65.5</v>
      </c>
    </row>
    <row r="40" spans="1:4" x14ac:dyDescent="0.25">
      <c r="A40" t="s">
        <v>476</v>
      </c>
      <c r="B40" t="s">
        <v>378</v>
      </c>
      <c r="C40" t="s">
        <v>94</v>
      </c>
      <c r="D40">
        <v>65.5</v>
      </c>
    </row>
    <row r="41" spans="1:4" x14ac:dyDescent="0.25">
      <c r="A41" t="s">
        <v>476</v>
      </c>
      <c r="B41" t="s">
        <v>378</v>
      </c>
      <c r="C41" t="s">
        <v>95</v>
      </c>
      <c r="D41">
        <v>65.599999999999994</v>
      </c>
    </row>
    <row r="42" spans="1:4" x14ac:dyDescent="0.25">
      <c r="A42" t="s">
        <v>476</v>
      </c>
      <c r="B42" t="s">
        <v>378</v>
      </c>
      <c r="C42" t="s">
        <v>96</v>
      </c>
      <c r="D42">
        <v>65.599999999999994</v>
      </c>
    </row>
    <row r="43" spans="1:4" x14ac:dyDescent="0.25">
      <c r="A43" t="s">
        <v>476</v>
      </c>
      <c r="B43" t="s">
        <v>378</v>
      </c>
      <c r="C43" t="s">
        <v>97</v>
      </c>
      <c r="D43">
        <v>65.599999999999994</v>
      </c>
    </row>
    <row r="44" spans="1:4" x14ac:dyDescent="0.25">
      <c r="A44" t="s">
        <v>476</v>
      </c>
      <c r="B44" t="s">
        <v>378</v>
      </c>
      <c r="C44" t="s">
        <v>98</v>
      </c>
      <c r="D44">
        <v>65.7</v>
      </c>
    </row>
    <row r="45" spans="1:4" x14ac:dyDescent="0.25">
      <c r="A45" t="s">
        <v>476</v>
      </c>
      <c r="B45" t="s">
        <v>378</v>
      </c>
      <c r="C45" t="s">
        <v>99</v>
      </c>
      <c r="D45">
        <v>65.7</v>
      </c>
    </row>
    <row r="46" spans="1:4" x14ac:dyDescent="0.25">
      <c r="A46" t="s">
        <v>476</v>
      </c>
      <c r="B46" t="s">
        <v>378</v>
      </c>
      <c r="C46" t="s">
        <v>100</v>
      </c>
      <c r="D46">
        <v>65.7</v>
      </c>
    </row>
    <row r="47" spans="1:4" x14ac:dyDescent="0.25">
      <c r="A47" t="s">
        <v>476</v>
      </c>
      <c r="B47" t="s">
        <v>378</v>
      </c>
      <c r="C47" t="s">
        <v>101</v>
      </c>
      <c r="D47">
        <v>66.099999999999994</v>
      </c>
    </row>
    <row r="48" spans="1:4" x14ac:dyDescent="0.25">
      <c r="A48" t="s">
        <v>476</v>
      </c>
      <c r="B48" t="s">
        <v>378</v>
      </c>
      <c r="C48" t="s">
        <v>102</v>
      </c>
      <c r="D48">
        <v>66.099999999999994</v>
      </c>
    </row>
    <row r="49" spans="1:4" x14ac:dyDescent="0.25">
      <c r="A49" t="s">
        <v>476</v>
      </c>
      <c r="B49" t="s">
        <v>378</v>
      </c>
      <c r="C49" t="s">
        <v>103</v>
      </c>
      <c r="D49">
        <v>66.099999999999994</v>
      </c>
    </row>
    <row r="50" spans="1:4" x14ac:dyDescent="0.25">
      <c r="A50" t="s">
        <v>476</v>
      </c>
      <c r="B50" t="s">
        <v>378</v>
      </c>
      <c r="C50" t="s">
        <v>104</v>
      </c>
      <c r="D50">
        <v>66.5</v>
      </c>
    </row>
    <row r="51" spans="1:4" x14ac:dyDescent="0.25">
      <c r="A51" t="s">
        <v>476</v>
      </c>
      <c r="B51" t="s">
        <v>378</v>
      </c>
      <c r="C51" t="s">
        <v>105</v>
      </c>
      <c r="D51">
        <v>66.5</v>
      </c>
    </row>
    <row r="52" spans="1:4" x14ac:dyDescent="0.25">
      <c r="A52" t="s">
        <v>476</v>
      </c>
      <c r="B52" t="s">
        <v>378</v>
      </c>
      <c r="C52" t="s">
        <v>106</v>
      </c>
      <c r="D52">
        <v>66.5</v>
      </c>
    </row>
    <row r="53" spans="1:4" x14ac:dyDescent="0.25">
      <c r="A53" t="s">
        <v>476</v>
      </c>
      <c r="B53" t="s">
        <v>378</v>
      </c>
      <c r="C53" t="s">
        <v>107</v>
      </c>
      <c r="D53">
        <v>66.7</v>
      </c>
    </row>
    <row r="54" spans="1:4" x14ac:dyDescent="0.25">
      <c r="A54" t="s">
        <v>476</v>
      </c>
      <c r="B54" t="s">
        <v>378</v>
      </c>
      <c r="C54" t="s">
        <v>108</v>
      </c>
      <c r="D54">
        <v>66.7</v>
      </c>
    </row>
    <row r="55" spans="1:4" x14ac:dyDescent="0.25">
      <c r="A55" t="s">
        <v>476</v>
      </c>
      <c r="B55" t="s">
        <v>378</v>
      </c>
      <c r="C55" t="s">
        <v>109</v>
      </c>
      <c r="D55">
        <v>66.7</v>
      </c>
    </row>
    <row r="56" spans="1:4" x14ac:dyDescent="0.25">
      <c r="A56" t="s">
        <v>476</v>
      </c>
      <c r="B56" t="s">
        <v>378</v>
      </c>
      <c r="C56" t="s">
        <v>110</v>
      </c>
      <c r="D56">
        <v>67.3</v>
      </c>
    </row>
    <row r="57" spans="1:4" x14ac:dyDescent="0.25">
      <c r="A57" t="s">
        <v>476</v>
      </c>
      <c r="B57" t="s">
        <v>378</v>
      </c>
      <c r="C57" t="s">
        <v>111</v>
      </c>
      <c r="D57">
        <v>67.3</v>
      </c>
    </row>
    <row r="58" spans="1:4" x14ac:dyDescent="0.25">
      <c r="A58" t="s">
        <v>476</v>
      </c>
      <c r="B58" t="s">
        <v>378</v>
      </c>
      <c r="C58" t="s">
        <v>112</v>
      </c>
      <c r="D58">
        <v>67.3</v>
      </c>
    </row>
    <row r="59" spans="1:4" x14ac:dyDescent="0.25">
      <c r="A59" t="s">
        <v>476</v>
      </c>
      <c r="B59" t="s">
        <v>378</v>
      </c>
      <c r="C59" t="s">
        <v>113</v>
      </c>
      <c r="D59">
        <v>68.2</v>
      </c>
    </row>
    <row r="60" spans="1:4" x14ac:dyDescent="0.25">
      <c r="A60" t="s">
        <v>476</v>
      </c>
      <c r="B60" t="s">
        <v>378</v>
      </c>
      <c r="C60" t="s">
        <v>114</v>
      </c>
      <c r="D60">
        <v>68.2</v>
      </c>
    </row>
    <row r="61" spans="1:4" x14ac:dyDescent="0.25">
      <c r="A61" t="s">
        <v>476</v>
      </c>
      <c r="B61" t="s">
        <v>378</v>
      </c>
      <c r="C61" t="s">
        <v>115</v>
      </c>
      <c r="D61">
        <v>68.2</v>
      </c>
    </row>
    <row r="62" spans="1:4" x14ac:dyDescent="0.25">
      <c r="A62" t="s">
        <v>476</v>
      </c>
      <c r="B62" t="s">
        <v>378</v>
      </c>
      <c r="C62" t="s">
        <v>116</v>
      </c>
      <c r="D62">
        <v>68.599999999999994</v>
      </c>
    </row>
    <row r="63" spans="1:4" x14ac:dyDescent="0.25">
      <c r="A63" t="s">
        <v>476</v>
      </c>
      <c r="B63" t="s">
        <v>378</v>
      </c>
      <c r="C63" t="s">
        <v>117</v>
      </c>
      <c r="D63">
        <v>68.599999999999994</v>
      </c>
    </row>
    <row r="64" spans="1:4" x14ac:dyDescent="0.25">
      <c r="A64" t="s">
        <v>476</v>
      </c>
      <c r="B64" t="s">
        <v>378</v>
      </c>
      <c r="C64" t="s">
        <v>118</v>
      </c>
      <c r="D64">
        <v>68.599999999999994</v>
      </c>
    </row>
    <row r="65" spans="1:4" x14ac:dyDescent="0.25">
      <c r="A65" t="s">
        <v>476</v>
      </c>
      <c r="B65" t="s">
        <v>378</v>
      </c>
      <c r="C65" t="s">
        <v>119</v>
      </c>
      <c r="D65">
        <v>69.5</v>
      </c>
    </row>
    <row r="66" spans="1:4" x14ac:dyDescent="0.25">
      <c r="A66" t="s">
        <v>476</v>
      </c>
      <c r="B66" t="s">
        <v>378</v>
      </c>
      <c r="C66" t="s">
        <v>120</v>
      </c>
      <c r="D66">
        <v>69.5</v>
      </c>
    </row>
    <row r="67" spans="1:4" x14ac:dyDescent="0.25">
      <c r="A67" t="s">
        <v>476</v>
      </c>
      <c r="B67" t="s">
        <v>378</v>
      </c>
      <c r="C67" t="s">
        <v>121</v>
      </c>
      <c r="D67">
        <v>69.5</v>
      </c>
    </row>
    <row r="68" spans="1:4" x14ac:dyDescent="0.25">
      <c r="A68" t="s">
        <v>476</v>
      </c>
      <c r="B68" t="s">
        <v>378</v>
      </c>
      <c r="C68" t="s">
        <v>122</v>
      </c>
      <c r="D68">
        <v>70.3</v>
      </c>
    </row>
    <row r="69" spans="1:4" x14ac:dyDescent="0.25">
      <c r="A69" t="s">
        <v>476</v>
      </c>
      <c r="B69" t="s">
        <v>378</v>
      </c>
      <c r="C69" t="s">
        <v>123</v>
      </c>
      <c r="D69">
        <v>70.3</v>
      </c>
    </row>
    <row r="70" spans="1:4" x14ac:dyDescent="0.25">
      <c r="A70" t="s">
        <v>476</v>
      </c>
      <c r="B70" t="s">
        <v>378</v>
      </c>
      <c r="C70" t="s">
        <v>124</v>
      </c>
      <c r="D70">
        <v>70.3</v>
      </c>
    </row>
    <row r="71" spans="1:4" x14ac:dyDescent="0.25">
      <c r="A71" t="s">
        <v>476</v>
      </c>
      <c r="B71" t="s">
        <v>378</v>
      </c>
      <c r="C71" t="s">
        <v>125</v>
      </c>
      <c r="D71">
        <v>71.5</v>
      </c>
    </row>
    <row r="72" spans="1:4" x14ac:dyDescent="0.25">
      <c r="A72" t="s">
        <v>476</v>
      </c>
      <c r="B72" t="s">
        <v>378</v>
      </c>
      <c r="C72" t="s">
        <v>126</v>
      </c>
      <c r="D72">
        <v>71.5</v>
      </c>
    </row>
    <row r="73" spans="1:4" x14ac:dyDescent="0.25">
      <c r="A73" t="s">
        <v>476</v>
      </c>
      <c r="B73" t="s">
        <v>378</v>
      </c>
      <c r="C73" t="s">
        <v>127</v>
      </c>
      <c r="D73">
        <v>71.5</v>
      </c>
    </row>
    <row r="74" spans="1:4" x14ac:dyDescent="0.25">
      <c r="A74" t="s">
        <v>476</v>
      </c>
      <c r="B74" t="s">
        <v>378</v>
      </c>
      <c r="C74" t="s">
        <v>128</v>
      </c>
      <c r="D74">
        <v>72.3</v>
      </c>
    </row>
    <row r="75" spans="1:4" x14ac:dyDescent="0.25">
      <c r="A75" t="s">
        <v>476</v>
      </c>
      <c r="B75" t="s">
        <v>378</v>
      </c>
      <c r="C75" t="s">
        <v>129</v>
      </c>
      <c r="D75">
        <v>72.3</v>
      </c>
    </row>
    <row r="76" spans="1:4" x14ac:dyDescent="0.25">
      <c r="A76" t="s">
        <v>476</v>
      </c>
      <c r="B76" t="s">
        <v>378</v>
      </c>
      <c r="C76" t="s">
        <v>130</v>
      </c>
      <c r="D76">
        <v>72.3</v>
      </c>
    </row>
    <row r="77" spans="1:4" x14ac:dyDescent="0.25">
      <c r="A77" t="s">
        <v>476</v>
      </c>
      <c r="B77" t="s">
        <v>378</v>
      </c>
      <c r="C77" t="s">
        <v>131</v>
      </c>
      <c r="D77">
        <v>73.900000000000006</v>
      </c>
    </row>
    <row r="78" spans="1:4" x14ac:dyDescent="0.25">
      <c r="A78" t="s">
        <v>476</v>
      </c>
      <c r="B78" t="s">
        <v>378</v>
      </c>
      <c r="C78" t="s">
        <v>132</v>
      </c>
      <c r="D78">
        <v>73.900000000000006</v>
      </c>
    </row>
    <row r="79" spans="1:4" x14ac:dyDescent="0.25">
      <c r="A79" t="s">
        <v>476</v>
      </c>
      <c r="B79" t="s">
        <v>378</v>
      </c>
      <c r="C79" t="s">
        <v>133</v>
      </c>
      <c r="D79">
        <v>73.900000000000006</v>
      </c>
    </row>
    <row r="80" spans="1:4" x14ac:dyDescent="0.25">
      <c r="A80" t="s">
        <v>476</v>
      </c>
      <c r="B80" t="s">
        <v>378</v>
      </c>
      <c r="C80" t="s">
        <v>134</v>
      </c>
      <c r="D80">
        <v>74.8</v>
      </c>
    </row>
    <row r="81" spans="1:4" x14ac:dyDescent="0.25">
      <c r="A81" t="s">
        <v>476</v>
      </c>
      <c r="B81" t="s">
        <v>378</v>
      </c>
      <c r="C81" t="s">
        <v>135</v>
      </c>
      <c r="D81">
        <v>74.8</v>
      </c>
    </row>
    <row r="82" spans="1:4" x14ac:dyDescent="0.25">
      <c r="A82" t="s">
        <v>476</v>
      </c>
      <c r="B82" t="s">
        <v>378</v>
      </c>
      <c r="C82" t="s">
        <v>136</v>
      </c>
      <c r="D82">
        <v>74.8</v>
      </c>
    </row>
    <row r="83" spans="1:4" x14ac:dyDescent="0.25">
      <c r="A83" t="s">
        <v>476</v>
      </c>
      <c r="B83" t="s">
        <v>378</v>
      </c>
      <c r="C83" t="s">
        <v>137</v>
      </c>
      <c r="D83">
        <v>76.099999999999994</v>
      </c>
    </row>
    <row r="84" spans="1:4" x14ac:dyDescent="0.25">
      <c r="A84" t="s">
        <v>476</v>
      </c>
      <c r="B84" t="s">
        <v>378</v>
      </c>
      <c r="C84" t="s">
        <v>138</v>
      </c>
      <c r="D84">
        <v>76.099999999999994</v>
      </c>
    </row>
    <row r="85" spans="1:4" x14ac:dyDescent="0.25">
      <c r="A85" t="s">
        <v>476</v>
      </c>
      <c r="B85" t="s">
        <v>378</v>
      </c>
      <c r="C85" t="s">
        <v>139</v>
      </c>
      <c r="D85">
        <v>76.099999999999994</v>
      </c>
    </row>
    <row r="86" spans="1:4" x14ac:dyDescent="0.25">
      <c r="A86" t="s">
        <v>476</v>
      </c>
      <c r="B86" t="s">
        <v>378</v>
      </c>
      <c r="C86" t="s">
        <v>140</v>
      </c>
      <c r="D86">
        <v>76.599999999999994</v>
      </c>
    </row>
    <row r="87" spans="1:4" x14ac:dyDescent="0.25">
      <c r="A87" t="s">
        <v>476</v>
      </c>
      <c r="B87" t="s">
        <v>378</v>
      </c>
      <c r="C87" t="s">
        <v>141</v>
      </c>
      <c r="D87">
        <v>76.599999999999994</v>
      </c>
    </row>
    <row r="88" spans="1:4" x14ac:dyDescent="0.25">
      <c r="A88" t="s">
        <v>476</v>
      </c>
      <c r="B88" t="s">
        <v>378</v>
      </c>
      <c r="C88" t="s">
        <v>142</v>
      </c>
      <c r="D88">
        <v>76.599999999999994</v>
      </c>
    </row>
    <row r="89" spans="1:4" x14ac:dyDescent="0.25">
      <c r="A89" t="s">
        <v>476</v>
      </c>
      <c r="B89" t="s">
        <v>378</v>
      </c>
      <c r="C89" t="s">
        <v>143</v>
      </c>
      <c r="D89">
        <v>77.8</v>
      </c>
    </row>
    <row r="90" spans="1:4" x14ac:dyDescent="0.25">
      <c r="A90" t="s">
        <v>476</v>
      </c>
      <c r="B90" t="s">
        <v>378</v>
      </c>
      <c r="C90" t="s">
        <v>144</v>
      </c>
      <c r="D90">
        <v>77.8</v>
      </c>
    </row>
    <row r="91" spans="1:4" x14ac:dyDescent="0.25">
      <c r="A91" t="s">
        <v>476</v>
      </c>
      <c r="B91" t="s">
        <v>378</v>
      </c>
      <c r="C91" t="s">
        <v>145</v>
      </c>
      <c r="D91">
        <v>77.8</v>
      </c>
    </row>
    <row r="92" spans="1:4" x14ac:dyDescent="0.25">
      <c r="A92" t="s">
        <v>476</v>
      </c>
      <c r="B92" t="s">
        <v>378</v>
      </c>
      <c r="C92" t="s">
        <v>146</v>
      </c>
      <c r="D92">
        <v>78.8</v>
      </c>
    </row>
    <row r="93" spans="1:4" x14ac:dyDescent="0.25">
      <c r="A93" t="s">
        <v>476</v>
      </c>
      <c r="B93" t="s">
        <v>378</v>
      </c>
      <c r="C93" t="s">
        <v>147</v>
      </c>
      <c r="D93">
        <v>78.8</v>
      </c>
    </row>
    <row r="94" spans="1:4" x14ac:dyDescent="0.25">
      <c r="A94" t="s">
        <v>476</v>
      </c>
      <c r="B94" t="s">
        <v>378</v>
      </c>
      <c r="C94" t="s">
        <v>148</v>
      </c>
      <c r="D94">
        <v>78.8</v>
      </c>
    </row>
    <row r="95" spans="1:4" x14ac:dyDescent="0.25">
      <c r="A95" t="s">
        <v>476</v>
      </c>
      <c r="B95" t="s">
        <v>378</v>
      </c>
      <c r="C95" t="s">
        <v>149</v>
      </c>
      <c r="D95">
        <v>79.5</v>
      </c>
    </row>
    <row r="96" spans="1:4" x14ac:dyDescent="0.25">
      <c r="A96" t="s">
        <v>476</v>
      </c>
      <c r="B96" t="s">
        <v>378</v>
      </c>
      <c r="C96" t="s">
        <v>150</v>
      </c>
      <c r="D96">
        <v>79.5</v>
      </c>
    </row>
    <row r="97" spans="1:4" x14ac:dyDescent="0.25">
      <c r="A97" t="s">
        <v>476</v>
      </c>
      <c r="B97" t="s">
        <v>378</v>
      </c>
      <c r="C97" t="s">
        <v>151</v>
      </c>
      <c r="D97">
        <v>79.5</v>
      </c>
    </row>
    <row r="98" spans="1:4" x14ac:dyDescent="0.25">
      <c r="A98" t="s">
        <v>476</v>
      </c>
      <c r="B98" t="s">
        <v>378</v>
      </c>
      <c r="C98" t="s">
        <v>152</v>
      </c>
      <c r="D98">
        <v>80.099999999999994</v>
      </c>
    </row>
    <row r="99" spans="1:4" x14ac:dyDescent="0.25">
      <c r="A99" t="s">
        <v>476</v>
      </c>
      <c r="B99" t="s">
        <v>378</v>
      </c>
      <c r="C99" t="s">
        <v>153</v>
      </c>
      <c r="D99">
        <v>80.099999999999994</v>
      </c>
    </row>
    <row r="100" spans="1:4" x14ac:dyDescent="0.25">
      <c r="A100" t="s">
        <v>476</v>
      </c>
      <c r="B100" t="s">
        <v>378</v>
      </c>
      <c r="C100" t="s">
        <v>154</v>
      </c>
      <c r="D100">
        <v>80.099999999999994</v>
      </c>
    </row>
    <row r="101" spans="1:4" x14ac:dyDescent="0.25">
      <c r="A101" t="s">
        <v>476</v>
      </c>
      <c r="B101" t="s">
        <v>378</v>
      </c>
      <c r="C101" t="s">
        <v>155</v>
      </c>
      <c r="D101">
        <v>81.7</v>
      </c>
    </row>
    <row r="102" spans="1:4" x14ac:dyDescent="0.25">
      <c r="A102" t="s">
        <v>476</v>
      </c>
      <c r="B102" t="s">
        <v>378</v>
      </c>
      <c r="C102" t="s">
        <v>156</v>
      </c>
      <c r="D102">
        <v>81.7</v>
      </c>
    </row>
    <row r="103" spans="1:4" x14ac:dyDescent="0.25">
      <c r="A103" t="s">
        <v>476</v>
      </c>
      <c r="B103" t="s">
        <v>378</v>
      </c>
      <c r="C103" t="s">
        <v>157</v>
      </c>
      <c r="D103">
        <v>81.7</v>
      </c>
    </row>
    <row r="104" spans="1:4" x14ac:dyDescent="0.25">
      <c r="A104" t="s">
        <v>476</v>
      </c>
      <c r="B104" t="s">
        <v>378</v>
      </c>
      <c r="C104" t="s">
        <v>158</v>
      </c>
      <c r="D104">
        <v>82.8</v>
      </c>
    </row>
    <row r="105" spans="1:4" x14ac:dyDescent="0.25">
      <c r="A105" t="s">
        <v>476</v>
      </c>
      <c r="B105" t="s">
        <v>378</v>
      </c>
      <c r="C105" t="s">
        <v>159</v>
      </c>
      <c r="D105">
        <v>82.8</v>
      </c>
    </row>
    <row r="106" spans="1:4" x14ac:dyDescent="0.25">
      <c r="A106" t="s">
        <v>476</v>
      </c>
      <c r="B106" t="s">
        <v>378</v>
      </c>
      <c r="C106" t="s">
        <v>160</v>
      </c>
      <c r="D106">
        <v>82.8</v>
      </c>
    </row>
    <row r="107" spans="1:4" x14ac:dyDescent="0.25">
      <c r="A107" t="s">
        <v>476</v>
      </c>
      <c r="B107" t="s">
        <v>378</v>
      </c>
      <c r="C107" t="s">
        <v>161</v>
      </c>
      <c r="D107">
        <v>83.8</v>
      </c>
    </row>
    <row r="108" spans="1:4" x14ac:dyDescent="0.25">
      <c r="A108" t="s">
        <v>476</v>
      </c>
      <c r="B108" t="s">
        <v>378</v>
      </c>
      <c r="C108" t="s">
        <v>162</v>
      </c>
      <c r="D108">
        <v>83.8</v>
      </c>
    </row>
    <row r="109" spans="1:4" x14ac:dyDescent="0.25">
      <c r="A109" t="s">
        <v>476</v>
      </c>
      <c r="B109" t="s">
        <v>378</v>
      </c>
      <c r="C109" t="s">
        <v>163</v>
      </c>
      <c r="D109">
        <v>83.8</v>
      </c>
    </row>
    <row r="110" spans="1:4" x14ac:dyDescent="0.25">
      <c r="A110" t="s">
        <v>476</v>
      </c>
      <c r="B110" t="s">
        <v>378</v>
      </c>
      <c r="C110" t="s">
        <v>164</v>
      </c>
      <c r="D110">
        <v>84.5</v>
      </c>
    </row>
    <row r="111" spans="1:4" x14ac:dyDescent="0.25">
      <c r="A111" t="s">
        <v>476</v>
      </c>
      <c r="B111" t="s">
        <v>378</v>
      </c>
      <c r="C111" t="s">
        <v>165</v>
      </c>
      <c r="D111">
        <v>84.5</v>
      </c>
    </row>
    <row r="112" spans="1:4" x14ac:dyDescent="0.25">
      <c r="A112" t="s">
        <v>476</v>
      </c>
      <c r="B112" t="s">
        <v>378</v>
      </c>
      <c r="C112" t="s">
        <v>166</v>
      </c>
      <c r="D112">
        <v>84.5</v>
      </c>
    </row>
    <row r="113" spans="1:4" x14ac:dyDescent="0.25">
      <c r="A113" t="s">
        <v>476</v>
      </c>
      <c r="B113" t="s">
        <v>378</v>
      </c>
      <c r="C113" t="s">
        <v>167</v>
      </c>
      <c r="D113">
        <v>86.7</v>
      </c>
    </row>
    <row r="114" spans="1:4" x14ac:dyDescent="0.25">
      <c r="A114" t="s">
        <v>476</v>
      </c>
      <c r="B114" t="s">
        <v>378</v>
      </c>
      <c r="C114" t="s">
        <v>168</v>
      </c>
      <c r="D114">
        <v>86.7</v>
      </c>
    </row>
    <row r="115" spans="1:4" x14ac:dyDescent="0.25">
      <c r="A115" t="s">
        <v>476</v>
      </c>
      <c r="B115" t="s">
        <v>378</v>
      </c>
      <c r="C115" t="s">
        <v>169</v>
      </c>
      <c r="D115">
        <v>86.7</v>
      </c>
    </row>
    <row r="116" spans="1:4" x14ac:dyDescent="0.25">
      <c r="A116" t="s">
        <v>476</v>
      </c>
      <c r="B116" t="s">
        <v>378</v>
      </c>
      <c r="C116" t="s">
        <v>170</v>
      </c>
      <c r="D116">
        <v>89.1</v>
      </c>
    </row>
    <row r="117" spans="1:4" x14ac:dyDescent="0.25">
      <c r="A117" t="s">
        <v>476</v>
      </c>
      <c r="B117" t="s">
        <v>378</v>
      </c>
      <c r="C117" t="s">
        <v>171</v>
      </c>
      <c r="D117">
        <v>89.1</v>
      </c>
    </row>
    <row r="118" spans="1:4" x14ac:dyDescent="0.25">
      <c r="A118" t="s">
        <v>476</v>
      </c>
      <c r="B118" t="s">
        <v>378</v>
      </c>
      <c r="C118" t="s">
        <v>172</v>
      </c>
      <c r="D118">
        <v>89.1</v>
      </c>
    </row>
    <row r="119" spans="1:4" x14ac:dyDescent="0.25">
      <c r="A119" t="s">
        <v>476</v>
      </c>
      <c r="B119" t="s">
        <v>378</v>
      </c>
      <c r="C119" t="s">
        <v>173</v>
      </c>
      <c r="D119">
        <v>91.9</v>
      </c>
    </row>
    <row r="120" spans="1:4" x14ac:dyDescent="0.25">
      <c r="A120" t="s">
        <v>476</v>
      </c>
      <c r="B120" t="s">
        <v>378</v>
      </c>
      <c r="C120" t="s">
        <v>174</v>
      </c>
      <c r="D120">
        <v>91.9</v>
      </c>
    </row>
    <row r="121" spans="1:4" x14ac:dyDescent="0.25">
      <c r="A121" t="s">
        <v>476</v>
      </c>
      <c r="B121" t="s">
        <v>378</v>
      </c>
      <c r="C121" t="s">
        <v>175</v>
      </c>
      <c r="D121">
        <v>91.9</v>
      </c>
    </row>
    <row r="122" spans="1:4" x14ac:dyDescent="0.25">
      <c r="A122" t="s">
        <v>476</v>
      </c>
      <c r="B122" t="s">
        <v>378</v>
      </c>
      <c r="C122" t="s">
        <v>414</v>
      </c>
      <c r="D122">
        <v>94.7</v>
      </c>
    </row>
    <row r="123" spans="1:4" x14ac:dyDescent="0.25">
      <c r="A123" t="s">
        <v>476</v>
      </c>
      <c r="B123" t="s">
        <v>378</v>
      </c>
      <c r="C123" t="s">
        <v>415</v>
      </c>
      <c r="D123">
        <v>94.7</v>
      </c>
    </row>
    <row r="124" spans="1:4" x14ac:dyDescent="0.25">
      <c r="A124" t="s">
        <v>476</v>
      </c>
      <c r="B124" t="s">
        <v>378</v>
      </c>
      <c r="C124" t="s">
        <v>416</v>
      </c>
      <c r="D124">
        <v>94.7</v>
      </c>
    </row>
    <row r="125" spans="1:4" x14ac:dyDescent="0.25">
      <c r="A125" t="s">
        <v>476</v>
      </c>
      <c r="B125" t="s">
        <v>378</v>
      </c>
      <c r="C125" t="s">
        <v>417</v>
      </c>
      <c r="D125">
        <v>98.2</v>
      </c>
    </row>
    <row r="126" spans="1:4" x14ac:dyDescent="0.25">
      <c r="A126" t="s">
        <v>476</v>
      </c>
      <c r="B126" t="s">
        <v>378</v>
      </c>
      <c r="C126" t="s">
        <v>418</v>
      </c>
      <c r="D126">
        <v>98.2</v>
      </c>
    </row>
    <row r="127" spans="1:4" x14ac:dyDescent="0.25">
      <c r="A127" t="s">
        <v>476</v>
      </c>
      <c r="B127" t="s">
        <v>378</v>
      </c>
      <c r="C127" t="s">
        <v>419</v>
      </c>
      <c r="D127">
        <v>98.2</v>
      </c>
    </row>
    <row r="128" spans="1:4" x14ac:dyDescent="0.25">
      <c r="A128" t="s">
        <v>476</v>
      </c>
      <c r="B128" t="s">
        <v>378</v>
      </c>
      <c r="C128" t="s">
        <v>420</v>
      </c>
      <c r="D128">
        <v>101.9</v>
      </c>
    </row>
    <row r="129" spans="1:4" x14ac:dyDescent="0.25">
      <c r="A129" t="s">
        <v>476</v>
      </c>
      <c r="B129" t="s">
        <v>378</v>
      </c>
      <c r="C129" t="s">
        <v>421</v>
      </c>
      <c r="D129">
        <v>101.9</v>
      </c>
    </row>
    <row r="130" spans="1:4" x14ac:dyDescent="0.25">
      <c r="A130" t="s">
        <v>476</v>
      </c>
      <c r="B130" t="s">
        <v>378</v>
      </c>
      <c r="C130" t="s">
        <v>422</v>
      </c>
      <c r="D130">
        <v>101.9</v>
      </c>
    </row>
    <row r="131" spans="1:4" x14ac:dyDescent="0.25">
      <c r="A131" t="s">
        <v>476</v>
      </c>
      <c r="B131" t="s">
        <v>378</v>
      </c>
      <c r="C131" t="s">
        <v>343</v>
      </c>
      <c r="D131">
        <v>105.3</v>
      </c>
    </row>
    <row r="132" spans="1:4" x14ac:dyDescent="0.25">
      <c r="A132" t="s">
        <v>476</v>
      </c>
      <c r="B132" t="s">
        <v>378</v>
      </c>
      <c r="C132" t="s">
        <v>344</v>
      </c>
      <c r="D132">
        <v>105.3</v>
      </c>
    </row>
    <row r="133" spans="1:4" x14ac:dyDescent="0.25">
      <c r="A133" t="s">
        <v>476</v>
      </c>
      <c r="B133" t="s">
        <v>378</v>
      </c>
      <c r="C133" t="s">
        <v>345</v>
      </c>
      <c r="D133">
        <v>105.3</v>
      </c>
    </row>
    <row r="134" spans="1:4" x14ac:dyDescent="0.25">
      <c r="A134" t="s">
        <v>476</v>
      </c>
      <c r="B134" t="s">
        <v>378</v>
      </c>
      <c r="C134" t="s">
        <v>423</v>
      </c>
      <c r="D134">
        <v>110.4</v>
      </c>
    </row>
    <row r="135" spans="1:4" x14ac:dyDescent="0.25">
      <c r="A135" t="s">
        <v>476</v>
      </c>
      <c r="B135" t="s">
        <v>378</v>
      </c>
      <c r="C135" t="s">
        <v>424</v>
      </c>
      <c r="D135">
        <v>110.4</v>
      </c>
    </row>
    <row r="136" spans="1:4" x14ac:dyDescent="0.25">
      <c r="A136" t="s">
        <v>476</v>
      </c>
      <c r="B136" t="s">
        <v>378</v>
      </c>
      <c r="C136" t="s">
        <v>425</v>
      </c>
      <c r="D136">
        <v>110.4</v>
      </c>
    </row>
    <row r="137" spans="1:4" x14ac:dyDescent="0.25">
      <c r="A137" t="s">
        <v>476</v>
      </c>
      <c r="B137" t="s">
        <v>378</v>
      </c>
      <c r="C137" t="s">
        <v>426</v>
      </c>
      <c r="D137">
        <v>114.5</v>
      </c>
    </row>
    <row r="138" spans="1:4" x14ac:dyDescent="0.25">
      <c r="A138" t="s">
        <v>476</v>
      </c>
      <c r="B138" t="s">
        <v>378</v>
      </c>
      <c r="C138" t="s">
        <v>427</v>
      </c>
      <c r="D138">
        <v>114.5</v>
      </c>
    </row>
    <row r="139" spans="1:4" x14ac:dyDescent="0.25">
      <c r="A139" t="s">
        <v>476</v>
      </c>
      <c r="B139" t="s">
        <v>378</v>
      </c>
      <c r="C139" t="s">
        <v>428</v>
      </c>
      <c r="D139">
        <v>114.5</v>
      </c>
    </row>
    <row r="140" spans="1:4" x14ac:dyDescent="0.25">
      <c r="A140" t="s">
        <v>476</v>
      </c>
      <c r="B140" t="s">
        <v>378</v>
      </c>
      <c r="C140" t="s">
        <v>429</v>
      </c>
      <c r="D140">
        <v>117.6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38DA1-C0EC-4301-955A-7F86B9C628B9}">
  <dimension ref="A1:E140"/>
  <sheetViews>
    <sheetView workbookViewId="0"/>
  </sheetViews>
  <sheetFormatPr baseColWidth="10" defaultRowHeight="15" x14ac:dyDescent="0.25"/>
  <cols>
    <col min="1" max="1" width="56.140625" bestFit="1" customWidth="1"/>
    <col min="2" max="2" width="31.140625" bestFit="1" customWidth="1"/>
    <col min="3" max="3" width="16.140625" bestFit="1" customWidth="1"/>
  </cols>
  <sheetData>
    <row r="1" spans="1:3" x14ac:dyDescent="0.25">
      <c r="A1" t="s">
        <v>477</v>
      </c>
      <c r="B1" t="s">
        <v>478</v>
      </c>
      <c r="C1" t="s">
        <v>379</v>
      </c>
    </row>
    <row r="2" spans="1:3" x14ac:dyDescent="0.25">
      <c r="A2" t="s">
        <v>435</v>
      </c>
      <c r="B2" t="s">
        <v>14</v>
      </c>
      <c r="C2">
        <v>71.599999999999994</v>
      </c>
    </row>
    <row r="3" spans="1:3" x14ac:dyDescent="0.25">
      <c r="A3" t="s">
        <v>435</v>
      </c>
      <c r="B3" t="s">
        <v>17</v>
      </c>
      <c r="C3">
        <v>71.8</v>
      </c>
    </row>
    <row r="4" spans="1:3" x14ac:dyDescent="0.25">
      <c r="A4" t="s">
        <v>435</v>
      </c>
      <c r="B4" t="s">
        <v>19</v>
      </c>
      <c r="C4">
        <v>72</v>
      </c>
    </row>
    <row r="5" spans="1:3" x14ac:dyDescent="0.25">
      <c r="A5" t="s">
        <v>435</v>
      </c>
      <c r="B5" t="s">
        <v>21</v>
      </c>
      <c r="C5">
        <v>72.3</v>
      </c>
    </row>
    <row r="6" spans="1:3" x14ac:dyDescent="0.25">
      <c r="A6" t="s">
        <v>435</v>
      </c>
      <c r="B6" t="s">
        <v>24</v>
      </c>
      <c r="C6">
        <v>72.5</v>
      </c>
    </row>
    <row r="7" spans="1:3" x14ac:dyDescent="0.25">
      <c r="A7" t="s">
        <v>435</v>
      </c>
      <c r="B7" t="s">
        <v>27</v>
      </c>
      <c r="C7">
        <v>72.7</v>
      </c>
    </row>
    <row r="8" spans="1:3" x14ac:dyDescent="0.25">
      <c r="A8" t="s">
        <v>435</v>
      </c>
      <c r="B8" t="s">
        <v>31</v>
      </c>
      <c r="C8">
        <v>72.7</v>
      </c>
    </row>
    <row r="9" spans="1:3" x14ac:dyDescent="0.25">
      <c r="A9" t="s">
        <v>435</v>
      </c>
      <c r="B9" t="s">
        <v>34</v>
      </c>
      <c r="C9">
        <v>72.5</v>
      </c>
    </row>
    <row r="10" spans="1:3" x14ac:dyDescent="0.25">
      <c r="A10" t="s">
        <v>435</v>
      </c>
      <c r="B10" t="s">
        <v>37</v>
      </c>
      <c r="C10">
        <v>73</v>
      </c>
    </row>
    <row r="11" spans="1:3" x14ac:dyDescent="0.25">
      <c r="A11" t="s">
        <v>435</v>
      </c>
      <c r="B11" t="s">
        <v>39</v>
      </c>
      <c r="C11">
        <v>73.3</v>
      </c>
    </row>
    <row r="12" spans="1:3" x14ac:dyDescent="0.25">
      <c r="A12" t="s">
        <v>435</v>
      </c>
      <c r="B12" t="s">
        <v>41</v>
      </c>
      <c r="C12">
        <v>73.599999999999994</v>
      </c>
    </row>
    <row r="13" spans="1:3" x14ac:dyDescent="0.25">
      <c r="A13" t="s">
        <v>435</v>
      </c>
      <c r="B13" t="s">
        <v>43</v>
      </c>
      <c r="C13">
        <v>73.3</v>
      </c>
    </row>
    <row r="14" spans="1:3" x14ac:dyDescent="0.25">
      <c r="A14" t="s">
        <v>435</v>
      </c>
      <c r="B14" t="s">
        <v>45</v>
      </c>
      <c r="C14">
        <v>73.7</v>
      </c>
    </row>
    <row r="15" spans="1:3" x14ac:dyDescent="0.25">
      <c r="A15" t="s">
        <v>435</v>
      </c>
      <c r="B15" t="s">
        <v>47</v>
      </c>
      <c r="C15">
        <v>74.099999999999994</v>
      </c>
    </row>
    <row r="16" spans="1:3" x14ac:dyDescent="0.25">
      <c r="A16" t="s">
        <v>435</v>
      </c>
      <c r="B16" t="s">
        <v>49</v>
      </c>
      <c r="C16">
        <v>74.400000000000006</v>
      </c>
    </row>
    <row r="17" spans="1:3" x14ac:dyDescent="0.25">
      <c r="A17" t="s">
        <v>435</v>
      </c>
      <c r="B17" t="s">
        <v>51</v>
      </c>
      <c r="C17">
        <v>74.7</v>
      </c>
    </row>
    <row r="18" spans="1:3" x14ac:dyDescent="0.25">
      <c r="A18" t="s">
        <v>435</v>
      </c>
      <c r="B18" t="s">
        <v>53</v>
      </c>
      <c r="C18">
        <v>74.900000000000006</v>
      </c>
    </row>
    <row r="19" spans="1:3" x14ac:dyDescent="0.25">
      <c r="A19" t="s">
        <v>435</v>
      </c>
      <c r="B19" t="s">
        <v>55</v>
      </c>
      <c r="C19">
        <v>75.400000000000006</v>
      </c>
    </row>
    <row r="20" spans="1:3" x14ac:dyDescent="0.25">
      <c r="A20" t="s">
        <v>435</v>
      </c>
      <c r="B20" t="s">
        <v>57</v>
      </c>
      <c r="C20">
        <v>75.900000000000006</v>
      </c>
    </row>
    <row r="21" spans="1:3" x14ac:dyDescent="0.25">
      <c r="A21" t="s">
        <v>435</v>
      </c>
      <c r="B21" t="s">
        <v>59</v>
      </c>
      <c r="C21">
        <v>75.400000000000006</v>
      </c>
    </row>
    <row r="22" spans="1:3" x14ac:dyDescent="0.25">
      <c r="A22" t="s">
        <v>435</v>
      </c>
      <c r="B22" t="s">
        <v>61</v>
      </c>
      <c r="C22">
        <v>75.7</v>
      </c>
    </row>
    <row r="23" spans="1:3" x14ac:dyDescent="0.25">
      <c r="A23" t="s">
        <v>435</v>
      </c>
      <c r="B23" t="s">
        <v>63</v>
      </c>
      <c r="C23">
        <v>76</v>
      </c>
    </row>
    <row r="24" spans="1:3" x14ac:dyDescent="0.25">
      <c r="A24" t="s">
        <v>435</v>
      </c>
      <c r="B24" t="s">
        <v>65</v>
      </c>
      <c r="C24">
        <v>76.2</v>
      </c>
    </row>
    <row r="25" spans="1:3" x14ac:dyDescent="0.25">
      <c r="A25" t="s">
        <v>435</v>
      </c>
      <c r="B25" t="s">
        <v>67</v>
      </c>
      <c r="C25">
        <v>75.8</v>
      </c>
    </row>
    <row r="26" spans="1:3" x14ac:dyDescent="0.25">
      <c r="A26" t="s">
        <v>435</v>
      </c>
      <c r="B26" t="s">
        <v>69</v>
      </c>
      <c r="C26">
        <v>75.7</v>
      </c>
    </row>
    <row r="27" spans="1:3" x14ac:dyDescent="0.25">
      <c r="A27" t="s">
        <v>435</v>
      </c>
      <c r="B27" t="s">
        <v>71</v>
      </c>
      <c r="C27">
        <v>76</v>
      </c>
    </row>
    <row r="28" spans="1:3" x14ac:dyDescent="0.25">
      <c r="A28" t="s">
        <v>435</v>
      </c>
      <c r="B28" t="s">
        <v>73</v>
      </c>
      <c r="C28">
        <v>76.3</v>
      </c>
    </row>
    <row r="29" spans="1:3" x14ac:dyDescent="0.25">
      <c r="A29" t="s">
        <v>435</v>
      </c>
      <c r="B29" t="s">
        <v>75</v>
      </c>
      <c r="C29">
        <v>76.400000000000006</v>
      </c>
    </row>
    <row r="30" spans="1:3" x14ac:dyDescent="0.25">
      <c r="A30" t="s">
        <v>435</v>
      </c>
      <c r="B30" t="s">
        <v>77</v>
      </c>
      <c r="C30">
        <v>76.599999999999994</v>
      </c>
    </row>
    <row r="31" spans="1:3" x14ac:dyDescent="0.25">
      <c r="A31" t="s">
        <v>435</v>
      </c>
      <c r="B31" t="s">
        <v>79</v>
      </c>
      <c r="C31">
        <v>76.900000000000006</v>
      </c>
    </row>
    <row r="32" spans="1:3" x14ac:dyDescent="0.25">
      <c r="A32" t="s">
        <v>435</v>
      </c>
      <c r="B32" t="s">
        <v>81</v>
      </c>
      <c r="C32">
        <v>77.099999999999994</v>
      </c>
    </row>
    <row r="33" spans="1:3" x14ac:dyDescent="0.25">
      <c r="A33" t="s">
        <v>435</v>
      </c>
      <c r="B33" t="s">
        <v>83</v>
      </c>
      <c r="C33">
        <v>76.5</v>
      </c>
    </row>
    <row r="34" spans="1:3" x14ac:dyDescent="0.25">
      <c r="A34" t="s">
        <v>435</v>
      </c>
      <c r="B34" t="s">
        <v>85</v>
      </c>
      <c r="C34">
        <v>76.900000000000006</v>
      </c>
    </row>
    <row r="35" spans="1:3" x14ac:dyDescent="0.25">
      <c r="A35" t="s">
        <v>435</v>
      </c>
      <c r="B35" t="s">
        <v>87</v>
      </c>
      <c r="C35">
        <v>76.900000000000006</v>
      </c>
    </row>
    <row r="36" spans="1:3" x14ac:dyDescent="0.25">
      <c r="A36" t="s">
        <v>435</v>
      </c>
      <c r="B36" t="s">
        <v>89</v>
      </c>
      <c r="C36">
        <v>77</v>
      </c>
    </row>
    <row r="37" spans="1:3" x14ac:dyDescent="0.25">
      <c r="A37" t="s">
        <v>435</v>
      </c>
      <c r="B37" t="s">
        <v>91</v>
      </c>
      <c r="C37">
        <v>77.099999999999994</v>
      </c>
    </row>
    <row r="38" spans="1:3" x14ac:dyDescent="0.25">
      <c r="A38" t="s">
        <v>435</v>
      </c>
      <c r="B38" t="s">
        <v>92</v>
      </c>
      <c r="C38">
        <v>77</v>
      </c>
    </row>
    <row r="39" spans="1:3" x14ac:dyDescent="0.25">
      <c r="A39" t="s">
        <v>435</v>
      </c>
      <c r="B39" t="s">
        <v>93</v>
      </c>
      <c r="C39">
        <v>77.7</v>
      </c>
    </row>
    <row r="40" spans="1:3" x14ac:dyDescent="0.25">
      <c r="A40" t="s">
        <v>435</v>
      </c>
      <c r="B40" t="s">
        <v>94</v>
      </c>
      <c r="C40">
        <v>77.900000000000006</v>
      </c>
    </row>
    <row r="41" spans="1:3" x14ac:dyDescent="0.25">
      <c r="A41" t="s">
        <v>435</v>
      </c>
      <c r="B41" t="s">
        <v>95</v>
      </c>
      <c r="C41">
        <v>78.2</v>
      </c>
    </row>
    <row r="42" spans="1:3" x14ac:dyDescent="0.25">
      <c r="A42" t="s">
        <v>435</v>
      </c>
      <c r="B42" t="s">
        <v>96</v>
      </c>
      <c r="C42">
        <v>78.2</v>
      </c>
    </row>
    <row r="43" spans="1:3" x14ac:dyDescent="0.25">
      <c r="A43" t="s">
        <v>435</v>
      </c>
      <c r="B43" t="s">
        <v>97</v>
      </c>
      <c r="C43">
        <v>78.8</v>
      </c>
    </row>
    <row r="44" spans="1:3" x14ac:dyDescent="0.25">
      <c r="A44" t="s">
        <v>435</v>
      </c>
      <c r="B44" t="s">
        <v>98</v>
      </c>
      <c r="C44">
        <v>79.400000000000006</v>
      </c>
    </row>
    <row r="45" spans="1:3" x14ac:dyDescent="0.25">
      <c r="A45" t="s">
        <v>435</v>
      </c>
      <c r="B45" t="s">
        <v>99</v>
      </c>
      <c r="C45">
        <v>79.099999999999994</v>
      </c>
    </row>
    <row r="46" spans="1:3" x14ac:dyDescent="0.25">
      <c r="A46" t="s">
        <v>435</v>
      </c>
      <c r="B46" t="s">
        <v>100</v>
      </c>
      <c r="C46">
        <v>79.5</v>
      </c>
    </row>
    <row r="47" spans="1:3" x14ac:dyDescent="0.25">
      <c r="A47" t="s">
        <v>435</v>
      </c>
      <c r="B47" t="s">
        <v>101</v>
      </c>
      <c r="C47">
        <v>79.400000000000006</v>
      </c>
    </row>
    <row r="48" spans="1:3" x14ac:dyDescent="0.25">
      <c r="A48" t="s">
        <v>435</v>
      </c>
      <c r="B48" t="s">
        <v>102</v>
      </c>
      <c r="C48">
        <v>79.7</v>
      </c>
    </row>
    <row r="49" spans="1:3" x14ac:dyDescent="0.25">
      <c r="A49" t="s">
        <v>435</v>
      </c>
      <c r="B49" t="s">
        <v>103</v>
      </c>
      <c r="C49">
        <v>79.7</v>
      </c>
    </row>
    <row r="50" spans="1:3" x14ac:dyDescent="0.25">
      <c r="A50" t="s">
        <v>435</v>
      </c>
      <c r="B50" t="s">
        <v>104</v>
      </c>
      <c r="C50">
        <v>79.400000000000006</v>
      </c>
    </row>
    <row r="51" spans="1:3" x14ac:dyDescent="0.25">
      <c r="A51" t="s">
        <v>435</v>
      </c>
      <c r="B51" t="s">
        <v>105</v>
      </c>
      <c r="C51">
        <v>80</v>
      </c>
    </row>
    <row r="52" spans="1:3" x14ac:dyDescent="0.25">
      <c r="A52" t="s">
        <v>435</v>
      </c>
      <c r="B52" t="s">
        <v>106</v>
      </c>
      <c r="C52">
        <v>80.099999999999994</v>
      </c>
    </row>
    <row r="53" spans="1:3" x14ac:dyDescent="0.25">
      <c r="A53" t="s">
        <v>435</v>
      </c>
      <c r="B53" t="s">
        <v>107</v>
      </c>
      <c r="C53">
        <v>80.5</v>
      </c>
    </row>
    <row r="54" spans="1:3" x14ac:dyDescent="0.25">
      <c r="A54" t="s">
        <v>435</v>
      </c>
      <c r="B54" t="s">
        <v>108</v>
      </c>
      <c r="C54">
        <v>80.3</v>
      </c>
    </row>
    <row r="55" spans="1:3" x14ac:dyDescent="0.25">
      <c r="A55" t="s">
        <v>435</v>
      </c>
      <c r="B55" t="s">
        <v>109</v>
      </c>
      <c r="C55">
        <v>80.3</v>
      </c>
    </row>
    <row r="56" spans="1:3" x14ac:dyDescent="0.25">
      <c r="A56" t="s">
        <v>435</v>
      </c>
      <c r="B56" t="s">
        <v>110</v>
      </c>
      <c r="C56">
        <v>80.900000000000006</v>
      </c>
    </row>
    <row r="57" spans="1:3" x14ac:dyDescent="0.25">
      <c r="A57" t="s">
        <v>435</v>
      </c>
      <c r="B57" t="s">
        <v>111</v>
      </c>
      <c r="C57">
        <v>80.3</v>
      </c>
    </row>
    <row r="58" spans="1:3" x14ac:dyDescent="0.25">
      <c r="A58" t="s">
        <v>435</v>
      </c>
      <c r="B58" t="s">
        <v>112</v>
      </c>
      <c r="C58">
        <v>80.7</v>
      </c>
    </row>
    <row r="59" spans="1:3" x14ac:dyDescent="0.25">
      <c r="A59" t="s">
        <v>435</v>
      </c>
      <c r="B59" t="s">
        <v>113</v>
      </c>
      <c r="C59">
        <v>80.8</v>
      </c>
    </row>
    <row r="60" spans="1:3" x14ac:dyDescent="0.25">
      <c r="A60" t="s">
        <v>435</v>
      </c>
      <c r="B60" t="s">
        <v>114</v>
      </c>
      <c r="C60">
        <v>81</v>
      </c>
    </row>
    <row r="61" spans="1:3" x14ac:dyDescent="0.25">
      <c r="A61" t="s">
        <v>435</v>
      </c>
      <c r="B61" t="s">
        <v>115</v>
      </c>
      <c r="C61">
        <v>80.8</v>
      </c>
    </row>
    <row r="62" spans="1:3" x14ac:dyDescent="0.25">
      <c r="A62" t="s">
        <v>435</v>
      </c>
      <c r="B62" t="s">
        <v>116</v>
      </c>
      <c r="C62">
        <v>80.8</v>
      </c>
    </row>
    <row r="63" spans="1:3" x14ac:dyDescent="0.25">
      <c r="A63" t="s">
        <v>435</v>
      </c>
      <c r="B63" t="s">
        <v>117</v>
      </c>
      <c r="C63">
        <v>80.8</v>
      </c>
    </row>
    <row r="64" spans="1:3" x14ac:dyDescent="0.25">
      <c r="A64" t="s">
        <v>435</v>
      </c>
      <c r="B64" t="s">
        <v>118</v>
      </c>
      <c r="C64">
        <v>80.8</v>
      </c>
    </row>
    <row r="65" spans="1:3" x14ac:dyDescent="0.25">
      <c r="A65" t="s">
        <v>435</v>
      </c>
      <c r="B65" t="s">
        <v>119</v>
      </c>
      <c r="C65">
        <v>81.099999999999994</v>
      </c>
    </row>
    <row r="66" spans="1:3" x14ac:dyDescent="0.25">
      <c r="A66" t="s">
        <v>435</v>
      </c>
      <c r="B66" t="s">
        <v>120</v>
      </c>
      <c r="C66">
        <v>81.2</v>
      </c>
    </row>
    <row r="67" spans="1:3" x14ac:dyDescent="0.25">
      <c r="A67" t="s">
        <v>435</v>
      </c>
      <c r="B67" t="s">
        <v>121</v>
      </c>
      <c r="C67">
        <v>81.400000000000006</v>
      </c>
    </row>
    <row r="68" spans="1:3" x14ac:dyDescent="0.25">
      <c r="A68" t="s">
        <v>435</v>
      </c>
      <c r="B68" t="s">
        <v>122</v>
      </c>
      <c r="C68">
        <v>82</v>
      </c>
    </row>
    <row r="69" spans="1:3" x14ac:dyDescent="0.25">
      <c r="A69" t="s">
        <v>435</v>
      </c>
      <c r="B69" t="s">
        <v>123</v>
      </c>
      <c r="C69">
        <v>81.7</v>
      </c>
    </row>
    <row r="70" spans="1:3" x14ac:dyDescent="0.25">
      <c r="A70" t="s">
        <v>435</v>
      </c>
      <c r="B70" t="s">
        <v>124</v>
      </c>
      <c r="C70">
        <v>82</v>
      </c>
    </row>
    <row r="71" spans="1:3" x14ac:dyDescent="0.25">
      <c r="A71" t="s">
        <v>435</v>
      </c>
      <c r="B71" t="s">
        <v>125</v>
      </c>
      <c r="C71">
        <v>82.2</v>
      </c>
    </row>
    <row r="72" spans="1:3" x14ac:dyDescent="0.25">
      <c r="A72" t="s">
        <v>435</v>
      </c>
      <c r="B72" t="s">
        <v>126</v>
      </c>
      <c r="C72">
        <v>81.599999999999994</v>
      </c>
    </row>
    <row r="73" spans="1:3" x14ac:dyDescent="0.25">
      <c r="A73" t="s">
        <v>435</v>
      </c>
      <c r="B73" t="s">
        <v>127</v>
      </c>
      <c r="C73">
        <v>82</v>
      </c>
    </row>
    <row r="74" spans="1:3" x14ac:dyDescent="0.25">
      <c r="A74" t="s">
        <v>435</v>
      </c>
      <c r="B74" t="s">
        <v>128</v>
      </c>
      <c r="C74">
        <v>82.8</v>
      </c>
    </row>
    <row r="75" spans="1:3" x14ac:dyDescent="0.25">
      <c r="A75" t="s">
        <v>435</v>
      </c>
      <c r="B75" t="s">
        <v>129</v>
      </c>
      <c r="C75">
        <v>83.4</v>
      </c>
    </row>
    <row r="76" spans="1:3" x14ac:dyDescent="0.25">
      <c r="A76" t="s">
        <v>435</v>
      </c>
      <c r="B76" t="s">
        <v>130</v>
      </c>
      <c r="C76">
        <v>83.2</v>
      </c>
    </row>
    <row r="77" spans="1:3" x14ac:dyDescent="0.25">
      <c r="A77" t="s">
        <v>435</v>
      </c>
      <c r="B77" t="s">
        <v>131</v>
      </c>
      <c r="C77">
        <v>83.5</v>
      </c>
    </row>
    <row r="78" spans="1:3" x14ac:dyDescent="0.25">
      <c r="A78" t="s">
        <v>435</v>
      </c>
      <c r="B78" t="s">
        <v>132</v>
      </c>
      <c r="C78">
        <v>83.4</v>
      </c>
    </row>
    <row r="79" spans="1:3" x14ac:dyDescent="0.25">
      <c r="A79" t="s">
        <v>435</v>
      </c>
      <c r="B79" t="s">
        <v>133</v>
      </c>
      <c r="C79">
        <v>83.7</v>
      </c>
    </row>
    <row r="80" spans="1:3" x14ac:dyDescent="0.25">
      <c r="A80" t="s">
        <v>435</v>
      </c>
      <c r="B80" t="s">
        <v>134</v>
      </c>
      <c r="C80">
        <v>84.5</v>
      </c>
    </row>
    <row r="81" spans="1:3" x14ac:dyDescent="0.25">
      <c r="A81" t="s">
        <v>435</v>
      </c>
      <c r="B81" t="s">
        <v>135</v>
      </c>
      <c r="C81">
        <v>84.4</v>
      </c>
    </row>
    <row r="82" spans="1:3" x14ac:dyDescent="0.25">
      <c r="A82" t="s">
        <v>435</v>
      </c>
      <c r="B82" t="s">
        <v>136</v>
      </c>
      <c r="C82">
        <v>85.4</v>
      </c>
    </row>
    <row r="83" spans="1:3" x14ac:dyDescent="0.25">
      <c r="A83" t="s">
        <v>435</v>
      </c>
      <c r="B83" t="s">
        <v>137</v>
      </c>
      <c r="C83">
        <v>85.1</v>
      </c>
    </row>
    <row r="84" spans="1:3" x14ac:dyDescent="0.25">
      <c r="A84" t="s">
        <v>435</v>
      </c>
      <c r="B84" t="s">
        <v>138</v>
      </c>
      <c r="C84">
        <v>85.8</v>
      </c>
    </row>
    <row r="85" spans="1:3" x14ac:dyDescent="0.25">
      <c r="A85" t="s">
        <v>435</v>
      </c>
      <c r="B85" t="s">
        <v>139</v>
      </c>
      <c r="C85">
        <v>86.3</v>
      </c>
    </row>
    <row r="86" spans="1:3" x14ac:dyDescent="0.25">
      <c r="A86" t="s">
        <v>435</v>
      </c>
      <c r="B86" t="s">
        <v>140</v>
      </c>
      <c r="C86">
        <v>85.5</v>
      </c>
    </row>
    <row r="87" spans="1:3" x14ac:dyDescent="0.25">
      <c r="A87" t="s">
        <v>435</v>
      </c>
      <c r="B87" t="s">
        <v>141</v>
      </c>
      <c r="C87">
        <v>86.5</v>
      </c>
    </row>
    <row r="88" spans="1:3" x14ac:dyDescent="0.25">
      <c r="A88" t="s">
        <v>435</v>
      </c>
      <c r="B88" t="s">
        <v>142</v>
      </c>
      <c r="C88">
        <v>87</v>
      </c>
    </row>
    <row r="89" spans="1:3" x14ac:dyDescent="0.25">
      <c r="A89" t="s">
        <v>435</v>
      </c>
      <c r="B89" t="s">
        <v>143</v>
      </c>
      <c r="C89">
        <v>88</v>
      </c>
    </row>
    <row r="90" spans="1:3" x14ac:dyDescent="0.25">
      <c r="A90" t="s">
        <v>435</v>
      </c>
      <c r="B90" t="s">
        <v>144</v>
      </c>
      <c r="C90">
        <v>88.3</v>
      </c>
    </row>
    <row r="91" spans="1:3" x14ac:dyDescent="0.25">
      <c r="A91" t="s">
        <v>435</v>
      </c>
      <c r="B91" t="s">
        <v>145</v>
      </c>
      <c r="C91">
        <v>89</v>
      </c>
    </row>
    <row r="92" spans="1:3" x14ac:dyDescent="0.25">
      <c r="A92" t="s">
        <v>435</v>
      </c>
      <c r="B92" t="s">
        <v>146</v>
      </c>
      <c r="C92">
        <v>90.2</v>
      </c>
    </row>
    <row r="93" spans="1:3" x14ac:dyDescent="0.25">
      <c r="A93" t="s">
        <v>435</v>
      </c>
      <c r="B93" t="s">
        <v>147</v>
      </c>
      <c r="C93">
        <v>89.9</v>
      </c>
    </row>
    <row r="94" spans="1:3" x14ac:dyDescent="0.25">
      <c r="A94" t="s">
        <v>435</v>
      </c>
      <c r="B94" t="s">
        <v>148</v>
      </c>
      <c r="C94">
        <v>91.2</v>
      </c>
    </row>
    <row r="95" spans="1:3" x14ac:dyDescent="0.25">
      <c r="A95" t="s">
        <v>435</v>
      </c>
      <c r="B95" t="s">
        <v>149</v>
      </c>
      <c r="C95">
        <v>91.5</v>
      </c>
    </row>
    <row r="96" spans="1:3" x14ac:dyDescent="0.25">
      <c r="A96" t="s">
        <v>435</v>
      </c>
      <c r="B96" t="s">
        <v>150</v>
      </c>
      <c r="C96">
        <v>91.4</v>
      </c>
    </row>
    <row r="97" spans="1:3" x14ac:dyDescent="0.25">
      <c r="A97" t="s">
        <v>435</v>
      </c>
      <c r="B97" t="s">
        <v>151</v>
      </c>
      <c r="C97">
        <v>91.4</v>
      </c>
    </row>
    <row r="98" spans="1:3" x14ac:dyDescent="0.25">
      <c r="A98" t="s">
        <v>435</v>
      </c>
      <c r="B98" t="s">
        <v>152</v>
      </c>
      <c r="C98">
        <v>91.5</v>
      </c>
    </row>
    <row r="99" spans="1:3" x14ac:dyDescent="0.25">
      <c r="A99" t="s">
        <v>435</v>
      </c>
      <c r="B99" t="s">
        <v>153</v>
      </c>
      <c r="C99">
        <v>91.9</v>
      </c>
    </row>
    <row r="100" spans="1:3" x14ac:dyDescent="0.25">
      <c r="A100" t="s">
        <v>435</v>
      </c>
      <c r="B100" t="s">
        <v>154</v>
      </c>
      <c r="C100">
        <v>92.7</v>
      </c>
    </row>
    <row r="101" spans="1:3" x14ac:dyDescent="0.25">
      <c r="A101" t="s">
        <v>435</v>
      </c>
      <c r="B101" t="s">
        <v>155</v>
      </c>
      <c r="C101">
        <v>93.6</v>
      </c>
    </row>
    <row r="102" spans="1:3" x14ac:dyDescent="0.25">
      <c r="A102" t="s">
        <v>435</v>
      </c>
      <c r="B102" t="s">
        <v>156</v>
      </c>
      <c r="C102">
        <v>94.1</v>
      </c>
    </row>
    <row r="103" spans="1:3" x14ac:dyDescent="0.25">
      <c r="A103" t="s">
        <v>435</v>
      </c>
      <c r="B103" t="s">
        <v>157</v>
      </c>
      <c r="C103">
        <v>94.7</v>
      </c>
    </row>
    <row r="104" spans="1:3" x14ac:dyDescent="0.25">
      <c r="A104" t="s">
        <v>435</v>
      </c>
      <c r="B104" t="s">
        <v>158</v>
      </c>
      <c r="C104">
        <v>95</v>
      </c>
    </row>
    <row r="105" spans="1:3" x14ac:dyDescent="0.25">
      <c r="A105" t="s">
        <v>435</v>
      </c>
      <c r="B105" t="s">
        <v>159</v>
      </c>
      <c r="C105">
        <v>94.3</v>
      </c>
    </row>
    <row r="106" spans="1:3" x14ac:dyDescent="0.25">
      <c r="A106" t="s">
        <v>435</v>
      </c>
      <c r="B106" t="s">
        <v>160</v>
      </c>
      <c r="C106">
        <v>94.3</v>
      </c>
    </row>
    <row r="107" spans="1:3" x14ac:dyDescent="0.25">
      <c r="A107" t="s">
        <v>435</v>
      </c>
      <c r="B107" t="s">
        <v>161</v>
      </c>
      <c r="C107">
        <v>95.2</v>
      </c>
    </row>
    <row r="108" spans="1:3" x14ac:dyDescent="0.25">
      <c r="A108" t="s">
        <v>435</v>
      </c>
      <c r="B108" t="s">
        <v>162</v>
      </c>
      <c r="C108">
        <v>95.7</v>
      </c>
    </row>
    <row r="109" spans="1:3" x14ac:dyDescent="0.25">
      <c r="A109" t="s">
        <v>435</v>
      </c>
      <c r="B109" t="s">
        <v>163</v>
      </c>
      <c r="C109">
        <v>95.7</v>
      </c>
    </row>
    <row r="110" spans="1:3" x14ac:dyDescent="0.25">
      <c r="A110" t="s">
        <v>435</v>
      </c>
      <c r="B110" t="s">
        <v>164</v>
      </c>
      <c r="C110">
        <v>95.9</v>
      </c>
    </row>
    <row r="111" spans="1:3" x14ac:dyDescent="0.25">
      <c r="A111" t="s">
        <v>435</v>
      </c>
      <c r="B111" t="s">
        <v>165</v>
      </c>
      <c r="C111">
        <v>96.1</v>
      </c>
    </row>
    <row r="112" spans="1:3" x14ac:dyDescent="0.25">
      <c r="A112" t="s">
        <v>435</v>
      </c>
      <c r="B112" t="s">
        <v>166</v>
      </c>
      <c r="C112">
        <v>96.3</v>
      </c>
    </row>
    <row r="113" spans="1:5" x14ac:dyDescent="0.25">
      <c r="A113" t="s">
        <v>435</v>
      </c>
      <c r="B113" t="s">
        <v>167</v>
      </c>
      <c r="C113">
        <v>97</v>
      </c>
    </row>
    <row r="114" spans="1:5" x14ac:dyDescent="0.25">
      <c r="A114" t="s">
        <v>435</v>
      </c>
      <c r="B114" t="s">
        <v>168</v>
      </c>
      <c r="C114">
        <v>96.9</v>
      </c>
    </row>
    <row r="115" spans="1:5" x14ac:dyDescent="0.25">
      <c r="A115" t="s">
        <v>435</v>
      </c>
      <c r="B115" t="s">
        <v>169</v>
      </c>
      <c r="C115">
        <v>97.2</v>
      </c>
    </row>
    <row r="116" spans="1:5" x14ac:dyDescent="0.25">
      <c r="A116" t="s">
        <v>435</v>
      </c>
      <c r="B116" t="s">
        <v>170</v>
      </c>
      <c r="C116">
        <v>97.7</v>
      </c>
    </row>
    <row r="117" spans="1:5" x14ac:dyDescent="0.25">
      <c r="A117" t="s">
        <v>435</v>
      </c>
      <c r="B117" t="s">
        <v>171</v>
      </c>
      <c r="C117">
        <v>96.8</v>
      </c>
    </row>
    <row r="118" spans="1:5" x14ac:dyDescent="0.25">
      <c r="A118" t="s">
        <v>435</v>
      </c>
      <c r="B118" t="s">
        <v>172</v>
      </c>
      <c r="C118">
        <v>97.1</v>
      </c>
    </row>
    <row r="119" spans="1:5" x14ac:dyDescent="0.25">
      <c r="A119" t="s">
        <v>435</v>
      </c>
      <c r="B119" t="s">
        <v>173</v>
      </c>
      <c r="C119">
        <v>97.7</v>
      </c>
    </row>
    <row r="120" spans="1:5" x14ac:dyDescent="0.25">
      <c r="A120" t="s">
        <v>435</v>
      </c>
      <c r="B120" t="s">
        <v>174</v>
      </c>
      <c r="C120">
        <v>98</v>
      </c>
    </row>
    <row r="121" spans="1:5" x14ac:dyDescent="0.25">
      <c r="A121" t="s">
        <v>435</v>
      </c>
      <c r="B121" t="s">
        <v>175</v>
      </c>
      <c r="C121">
        <v>97.9</v>
      </c>
    </row>
    <row r="122" spans="1:5" x14ac:dyDescent="0.25">
      <c r="A122" t="s">
        <v>435</v>
      </c>
      <c r="B122" t="s">
        <v>414</v>
      </c>
      <c r="C122">
        <v>98.1</v>
      </c>
    </row>
    <row r="123" spans="1:5" x14ac:dyDescent="0.25">
      <c r="A123" t="s">
        <v>435</v>
      </c>
      <c r="B123" t="s">
        <v>415</v>
      </c>
      <c r="C123">
        <v>99.5</v>
      </c>
    </row>
    <row r="124" spans="1:5" x14ac:dyDescent="0.25">
      <c r="A124" t="s">
        <v>435</v>
      </c>
      <c r="B124" t="s">
        <v>416</v>
      </c>
      <c r="C124">
        <v>98.8</v>
      </c>
    </row>
    <row r="125" spans="1:5" x14ac:dyDescent="0.25">
      <c r="A125" t="s">
        <v>435</v>
      </c>
      <c r="B125" t="s">
        <v>417</v>
      </c>
      <c r="C125">
        <v>99.4</v>
      </c>
    </row>
    <row r="126" spans="1:5" x14ac:dyDescent="0.25">
      <c r="A126" t="s">
        <v>435</v>
      </c>
      <c r="B126" t="s">
        <v>418</v>
      </c>
      <c r="C126">
        <v>99.9</v>
      </c>
    </row>
    <row r="127" spans="1:5" x14ac:dyDescent="0.25">
      <c r="A127" t="s">
        <v>435</v>
      </c>
      <c r="B127" t="s">
        <v>419</v>
      </c>
      <c r="C127">
        <v>100.1</v>
      </c>
    </row>
    <row r="128" spans="1:5" x14ac:dyDescent="0.25">
      <c r="A128" t="s">
        <v>435</v>
      </c>
      <c r="B128" t="s">
        <v>420</v>
      </c>
      <c r="C128">
        <v>100.8</v>
      </c>
      <c r="E128" s="82"/>
    </row>
    <row r="129" spans="1:3" x14ac:dyDescent="0.25">
      <c r="A129" t="s">
        <v>435</v>
      </c>
      <c r="B129" t="s">
        <v>421</v>
      </c>
      <c r="C129">
        <v>100.2</v>
      </c>
    </row>
    <row r="130" spans="1:3" x14ac:dyDescent="0.25">
      <c r="A130" t="s">
        <v>435</v>
      </c>
      <c r="B130" t="s">
        <v>422</v>
      </c>
      <c r="C130">
        <v>100.6</v>
      </c>
    </row>
    <row r="131" spans="1:3" x14ac:dyDescent="0.25">
      <c r="A131" t="s">
        <v>435</v>
      </c>
      <c r="B131" t="s">
        <v>343</v>
      </c>
      <c r="C131">
        <v>100.7</v>
      </c>
    </row>
    <row r="132" spans="1:3" x14ac:dyDescent="0.25">
      <c r="A132" t="s">
        <v>435</v>
      </c>
      <c r="B132" t="s">
        <v>344</v>
      </c>
      <c r="C132">
        <v>100.9</v>
      </c>
    </row>
    <row r="133" spans="1:3" x14ac:dyDescent="0.25">
      <c r="A133" t="s">
        <v>435</v>
      </c>
      <c r="B133" t="s">
        <v>345</v>
      </c>
      <c r="C133">
        <v>101</v>
      </c>
    </row>
    <row r="134" spans="1:3" x14ac:dyDescent="0.25">
      <c r="A134" t="s">
        <v>435</v>
      </c>
      <c r="B134" t="s">
        <v>423</v>
      </c>
      <c r="C134">
        <v>101.6</v>
      </c>
    </row>
    <row r="135" spans="1:3" x14ac:dyDescent="0.25">
      <c r="A135" t="s">
        <v>435</v>
      </c>
      <c r="B135" t="s">
        <v>424</v>
      </c>
      <c r="C135">
        <v>102.2</v>
      </c>
    </row>
    <row r="136" spans="1:3" x14ac:dyDescent="0.25">
      <c r="A136" t="s">
        <v>435</v>
      </c>
      <c r="B136" t="s">
        <v>425</v>
      </c>
      <c r="C136">
        <v>102.4</v>
      </c>
    </row>
    <row r="137" spans="1:3" x14ac:dyDescent="0.25">
      <c r="A137" t="s">
        <v>435</v>
      </c>
      <c r="B137" t="s">
        <v>426</v>
      </c>
      <c r="C137">
        <v>102.8</v>
      </c>
    </row>
    <row r="138" spans="1:3" x14ac:dyDescent="0.25">
      <c r="A138" t="s">
        <v>435</v>
      </c>
      <c r="B138" t="s">
        <v>427</v>
      </c>
      <c r="C138">
        <v>103</v>
      </c>
    </row>
    <row r="139" spans="1:3" x14ac:dyDescent="0.25">
      <c r="A139" t="s">
        <v>435</v>
      </c>
      <c r="B139" t="s">
        <v>428</v>
      </c>
      <c r="C139">
        <v>102.8</v>
      </c>
    </row>
    <row r="140" spans="1:3" x14ac:dyDescent="0.25">
      <c r="A140" t="s">
        <v>435</v>
      </c>
      <c r="B140" t="s">
        <v>429</v>
      </c>
      <c r="C140">
        <v>103.8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5647e720-219e-460e-ac22-4073b90b1295">
      <UserInfo>
        <DisplayName>Søreide Tina</DisplayName>
        <AccountId>29</AccountId>
        <AccountType/>
      </UserInfo>
      <UserInfo>
        <DisplayName>Laastad Karin Stakkestad</DisplayName>
        <AccountId>24</AccountId>
        <AccountType/>
      </UserInfo>
      <UserInfo>
        <DisplayName>Hanson Hans Petter Håvås</DisplayName>
        <AccountId>42</AccountId>
        <AccountType/>
      </UserInfo>
      <UserInfo>
        <DisplayName>Gudbrandsen Myrmehl Margrethe</DisplayName>
        <AccountId>21</AccountId>
        <AccountType/>
      </UserInfo>
      <UserInfo>
        <DisplayName>Gjelsvik Roar</DisplayName>
        <AccountId>27</AccountId>
        <AccountType/>
      </UserInfo>
      <UserInfo>
        <DisplayName>Gillow Hannah</DisplayName>
        <AccountId>46</AccountId>
        <AccountType/>
      </UserInfo>
      <UserInfo>
        <DisplayName>Aandal-Nilsen Vegard</DisplayName>
        <AccountId>36</AccountId>
        <AccountType/>
      </UserInfo>
      <UserInfo>
        <DisplayName>Falkanger Hanne L.</DisplayName>
        <AccountId>47</AccountId>
        <AccountType/>
      </UserInfo>
      <UserInfo>
        <DisplayName>Sortland Fredrik Bjørnestad</DisplayName>
        <AccountId>14</AccountId>
        <AccountType/>
      </UserInfo>
    </SharedWithUsers>
  </documentManagement>
</p:properties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C1C5D5EFCD60543AEA0F903C11A8D60" ma:contentTypeVersion="8" ma:contentTypeDescription="Opprett et nytt dokument." ma:contentTypeScope="" ma:versionID="03c3b887be8cb0aa65006f78163f2f87">
  <xsd:schema xmlns:xsd="http://www.w3.org/2001/XMLSchema" xmlns:xs="http://www.w3.org/2001/XMLSchema" xmlns:p="http://schemas.microsoft.com/office/2006/metadata/properties" xmlns:ns2="2703fec4-a01e-44c9-8314-cfe6e2891579" xmlns:ns3="5647e720-219e-460e-ac22-4073b90b1295" targetNamespace="http://schemas.microsoft.com/office/2006/metadata/properties" ma:root="true" ma:fieldsID="e606d828999a50b1ece3c72fe2e0b24e" ns2:_="" ns3:_="">
    <xsd:import namespace="2703fec4-a01e-44c9-8314-cfe6e2891579"/>
    <xsd:import namespace="5647e720-219e-460e-ac22-4073b90b12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03fec4-a01e-44c9-8314-cfe6e2891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7e720-219e-460e-ac22-4073b90b129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C58BF4-040B-4558-8D67-206E0E678AE8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2703fec4-a01e-44c9-8314-cfe6e2891579"/>
    <ds:schemaRef ds:uri="http://purl.org/dc/dcmitype/"/>
    <ds:schemaRef ds:uri="5647e720-219e-460e-ac22-4073b90b1295"/>
    <ds:schemaRef ds:uri="http://purl.org/dc/term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2E0D67C-C0B7-437C-B623-5DF09C172673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D81C338-53A7-4D77-9752-D5C34DD7EEA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8E33964-2F8E-4945-9194-516A8D461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03fec4-a01e-44c9-8314-cfe6e2891579"/>
    <ds:schemaRef ds:uri="5647e720-219e-460e-ac22-4073b90b12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25</vt:i4>
      </vt:variant>
    </vt:vector>
  </HeadingPairs>
  <TitlesOfParts>
    <vt:vector size="25" baseType="lpstr">
      <vt:lpstr>Lønn</vt:lpstr>
      <vt:lpstr>Kapital_avskrivning</vt:lpstr>
      <vt:lpstr>Kapital_rente</vt:lpstr>
      <vt:lpstr>Drivstoff_bensin&amp;diesel</vt:lpstr>
      <vt:lpstr>Drivstof_El</vt:lpstr>
      <vt:lpstr>Reparasjon og vedlikehold</vt:lpstr>
      <vt:lpstr>Forsikring</vt:lpstr>
      <vt:lpstr>Administrasjon</vt:lpstr>
      <vt:lpstr>Vektfordelig</vt:lpstr>
      <vt:lpstr>Delindeks for kapitalkostnader</vt:lpstr>
      <vt:lpstr>KT Endring</vt:lpstr>
      <vt:lpstr>Drosjekostnadsindeks_beregning</vt:lpstr>
      <vt:lpstr>KT Månedsindeks</vt:lpstr>
      <vt:lpstr>KT Gjeldende takster</vt:lpstr>
      <vt:lpstr>Estimert elementutvikling</vt:lpstr>
      <vt:lpstr>Rådata - Lønnskostnader</vt:lpstr>
      <vt:lpstr>Rådata - Kapital avskrivning</vt:lpstr>
      <vt:lpstr>Rådata - Renter</vt:lpstr>
      <vt:lpstr>Rådata - KPI total</vt:lpstr>
      <vt:lpstr>Rådata - Diesel</vt:lpstr>
      <vt:lpstr>Rådata - Bensin</vt:lpstr>
      <vt:lpstr>Dådata - Elektrisitet</vt:lpstr>
      <vt:lpstr>Rådata - Reparasjon og vedlikeh</vt:lpstr>
      <vt:lpstr>Rådata - forsikring</vt:lpstr>
      <vt:lpstr>Rådata - Administrasjon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fwo</dc:creator>
  <cp:keywords/>
  <dc:description/>
  <cp:lastModifiedBy>Sortland Fredrik Bjørnestad</cp:lastModifiedBy>
  <cp:revision/>
  <dcterms:created xsi:type="dcterms:W3CDTF">2023-07-05T07:43:49Z</dcterms:created>
  <dcterms:modified xsi:type="dcterms:W3CDTF">2026-08-26T11:48:22Z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0x0101007C1C5D5EFCD60543AEA0F903C11A8D60</vt:lpwstr>
  </property>
</Properties>
</file>